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Formação_de_Preços" sheetId="1" state="visible" r:id="rId2"/>
    <sheet name="VigDiurno_44h" sheetId="2" state="visible" r:id="rId3"/>
    <sheet name="Uniforme_e_equipamentos" sheetId="3" state="visible" r:id="rId4"/>
    <sheet name="Motocicleta_-_Custo_Fixo_e_Vari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<sst xmlns="http://schemas.openxmlformats.org/spreadsheetml/2006/main" count="234" uniqueCount="182">
  <si>
    <t xml:space="preserve">ANEXO IV – PLANILHA ESTIMATIVA DE CUSTOS</t>
  </si>
  <si>
    <t xml:space="preserve">Planilha Estimativa de Custos</t>
  </si>
  <si>
    <t xml:space="preserve">PLANILHA DE FORMAÇÃO DE PREÇOS</t>
  </si>
  <si>
    <t xml:space="preserve">Vigilante</t>
  </si>
  <si>
    <t xml:space="preserve">Motocicleta</t>
  </si>
  <si>
    <t xml:space="preserve">#</t>
  </si>
  <si>
    <t xml:space="preserve">UNIDADE</t>
  </si>
  <si>
    <t xml:space="preserve">ISS</t>
  </si>
  <si>
    <t xml:space="preserve">VALOR/MÊS</t>
  </si>
  <si>
    <t xml:space="preserve">QTD</t>
  </si>
  <si>
    <t xml:space="preserve">R$/km rodado</t>
  </si>
  <si>
    <t xml:space="preserve">km/mês</t>
  </si>
  <si>
    <t xml:space="preserve">GERÊNCIA EXECUTIVA CURITIBA - Gleba Juvevê</t>
  </si>
  <si>
    <t xml:space="preserve">TOTAL GERAL</t>
  </si>
  <si>
    <t xml:space="preserve">MENSAL</t>
  </si>
  <si>
    <t xml:space="preserve">ANUAL</t>
  </si>
  <si>
    <t xml:space="preserve">Serviço de vigilância desarmada e sem dedicação exclusiva de mão de obra através de rondas motorizadas</t>
  </si>
  <si>
    <t xml:space="preserve">PLANILHA DE FORMAÇÃO DE PREÇOS DA MÃO DE OBRA</t>
  </si>
  <si>
    <t xml:space="preserve">Salário Normativo da Categoria:</t>
  </si>
  <si>
    <t xml:space="preserve">Data base da Categoria:</t>
  </si>
  <si>
    <t xml:space="preserve">Processo nº 35014.510462/2022-80</t>
  </si>
  <si>
    <t xml:space="preserve">Convenção Coletiva:</t>
  </si>
  <si>
    <t xml:space="preserve">PR000324/2022</t>
  </si>
  <si>
    <t xml:space="preserve">CBO/MTE:</t>
  </si>
  <si>
    <t xml:space="preserve">5173-30</t>
  </si>
  <si>
    <t xml:space="preserve">CUSTOS</t>
  </si>
  <si>
    <t xml:space="preserve">Percentuais e Valores de Referência</t>
  </si>
  <si>
    <t xml:space="preserve">Posto de 44 horas semanais DIURNO - HORA DIURNA</t>
  </si>
  <si>
    <t xml:space="preserve">MÓDULO 1: COMPOSIÇÃO DA REMUNERAÇÃO</t>
  </si>
  <si>
    <t xml:space="preserve">1 - Composição da Remuneração</t>
  </si>
  <si>
    <t xml:space="preserve">Valores/Percentuais</t>
  </si>
  <si>
    <t xml:space="preserve">Valor (R$) </t>
  </si>
  <si>
    <t xml:space="preserve">    A - Salário-Base</t>
  </si>
  <si>
    <t xml:space="preserve">    B - Adicional de Periculosidade</t>
  </si>
  <si>
    <t xml:space="preserve">    C - Adicional de Insalubridade</t>
  </si>
  <si>
    <t xml:space="preserve">    D - Adicional Noturno (20%)</t>
  </si>
  <si>
    <t xml:space="preserve">    E - Adicional de Hora Noturna Reduzida</t>
  </si>
  <si>
    <t xml:space="preserve">    F - Adicional de Hora Extra no Feriado Trabalhado (HE normal 50%)</t>
  </si>
  <si>
    <t xml:space="preserve">    E - Outros (especificar)</t>
  </si>
  <si>
    <t xml:space="preserve">Total</t>
  </si>
  <si>
    <t xml:space="preserve">MÓDULO 2: ENCARGOS E BENEFÍCIOS ANUAIS, MENSAIS E DIÁRIOS</t>
  </si>
  <si>
    <t xml:space="preserve">2.1 - 13º Salário, Férias e Adicional de Férias</t>
  </si>
  <si>
    <t xml:space="preserve">Percentuais</t>
  </si>
  <si>
    <t xml:space="preserve">    A - 13º salário</t>
  </si>
  <si>
    <t xml:space="preserve">    B - Férias e Adicional de Férias</t>
  </si>
  <si>
    <t xml:space="preserve">Subtotal</t>
  </si>
  <si>
    <r>
      <rPr>
        <b val="true"/>
        <sz val="10"/>
        <color rgb="FF000000"/>
        <rFont val="Calibri"/>
        <family val="2"/>
        <charset val="1"/>
      </rPr>
      <t xml:space="preserve">2.2 - GPS, FGTS e outras contribuições </t>
    </r>
    <r>
      <rPr>
        <b val="true"/>
        <sz val="10"/>
        <color rgb="FFFF0000"/>
        <rFont val="Times New Roman"/>
        <family val="1"/>
        <charset val="1"/>
      </rPr>
      <t xml:space="preserve">(Incide sobre os Módulos 1 e 2.1)</t>
    </r>
  </si>
  <si>
    <t xml:space="preserve">    A - INSS</t>
  </si>
  <si>
    <t xml:space="preserve">    B - Salário Educação</t>
  </si>
  <si>
    <t xml:space="preserve">    C - SAT</t>
  </si>
  <si>
    <t xml:space="preserve">    D - SESI ou SESC</t>
  </si>
  <si>
    <t xml:space="preserve">    E - SENAI ou SENAC</t>
  </si>
  <si>
    <t xml:space="preserve">    F - SEBRAE</t>
  </si>
  <si>
    <t xml:space="preserve">    G - INCRA</t>
  </si>
  <si>
    <t xml:space="preserve">    F - FGTS</t>
  </si>
  <si>
    <t xml:space="preserve">2.3 - Benefícios Mensais e Diários</t>
  </si>
  <si>
    <t xml:space="preserve">Valores</t>
  </si>
  <si>
    <t xml:space="preserve">    A - Transporte</t>
  </si>
  <si>
    <t xml:space="preserve">    B - Auxílio-Refeição/Alimentação (CCT PR desconta 20%)</t>
  </si>
  <si>
    <t xml:space="preserve">    C - Assistência Médica e Familiar</t>
  </si>
  <si>
    <t xml:space="preserve">    D - Seguro de Vida</t>
  </si>
  <si>
    <t xml:space="preserve">    E - Cesta Básica</t>
  </si>
  <si>
    <t xml:space="preserve">    F - Outros (especificar)</t>
  </si>
  <si>
    <t xml:space="preserve">2 - Encargos e Benefícios Anuais, Mensais e Diários</t>
  </si>
  <si>
    <t xml:space="preserve">    2.1 - 13º Salário e Adicional de Férias</t>
  </si>
  <si>
    <t xml:space="preserve">    2.2 - GPS, FGTS e outras contribuições</t>
  </si>
  <si>
    <t xml:space="preserve">    2.3 - Benefícios Mensais e Diários</t>
  </si>
  <si>
    <t xml:space="preserve">MÓDULO 3: PROVISÃO PARA RESCISÃO</t>
  </si>
  <si>
    <t xml:space="preserve">3 - Provisão para Rescisão</t>
  </si>
  <si>
    <t xml:space="preserve">    A - Aviso Prévio Indenizado</t>
  </si>
  <si>
    <t xml:space="preserve">    B - Incidência do FGTS sobre Aviso Prévio Indenizado</t>
  </si>
  <si>
    <t xml:space="preserve">    C - Multa do FGTS e contribuições sociais sobre o Aviso Prévio Indenizado</t>
  </si>
  <si>
    <t xml:space="preserve">    D - Aviso Prévio Trabalhado</t>
  </si>
  <si>
    <t xml:space="preserve">    E - Incidência do submódulo 2.2 sobre o Aviso Prévio Trabalhado</t>
  </si>
  <si>
    <t xml:space="preserve">    F - Multa do FGTS e contribuição social nas rescisões sem justa causa</t>
  </si>
  <si>
    <t xml:space="preserve">MÓDULO 4: CUSTO DE REPOSIÇÃO DO PROFISSIONAL AUSENTE</t>
  </si>
  <si>
    <t xml:space="preserve">4.1 - Substituto nas Ausências Legais</t>
  </si>
  <si>
    <t xml:space="preserve">    A - Substituto na cobertura de Férias</t>
  </si>
  <si>
    <t xml:space="preserve">    B - Substituto na cobertura de Ausências Legais</t>
  </si>
  <si>
    <t xml:space="preserve">    C - Substituto na cobertura de Licença Paternidade</t>
  </si>
  <si>
    <t xml:space="preserve">    D - Substituto na cobertura de Ausências por Acidente de Trabalho</t>
  </si>
  <si>
    <t xml:space="preserve">4.2 - Substituto na Intrajornada</t>
  </si>
  <si>
    <t xml:space="preserve">    A - Substituto na Cobertura de Intervalo para Repouso ou Alimentação</t>
  </si>
  <si>
    <t xml:space="preserve">4.3 - Afastamento Maternidade</t>
  </si>
  <si>
    <t xml:space="preserve">    A - Afastamento Maternidade</t>
  </si>
  <si>
    <t xml:space="preserve">4.4 - Intrajornada Indenizada</t>
  </si>
  <si>
    <t xml:space="preserve">    A - Intrajornada Indenizada</t>
  </si>
  <si>
    <t xml:space="preserve">4 - Custo de Reposição do Profissional Ausente</t>
  </si>
  <si>
    <t xml:space="preserve">    4.1 - Substituto nas Ausências Legais</t>
  </si>
  <si>
    <t xml:space="preserve">    4.2 - Substituto na Intrajornada</t>
  </si>
  <si>
    <t xml:space="preserve">    4.3 - Afastamento Maternidade</t>
  </si>
  <si>
    <t xml:space="preserve">    4.4 - Intrajornada Indenizada</t>
  </si>
  <si>
    <t xml:space="preserve">MÓDULO 5: INSUMOS DIVERSOS</t>
  </si>
  <si>
    <t xml:space="preserve">5 - Insumos Diversos</t>
  </si>
  <si>
    <t xml:space="preserve">    A - Uniformes</t>
  </si>
  <si>
    <t xml:space="preserve">    B - Materiais</t>
  </si>
  <si>
    <t xml:space="preserve">    C -Equipamentos Motocicleta (Depreciação)</t>
  </si>
  <si>
    <t xml:space="preserve">    C1 - Equipamentos Outros (Depreciação)</t>
  </si>
  <si>
    <t xml:space="preserve">    D - Outros</t>
  </si>
  <si>
    <t xml:space="preserve">MÓDULO 6: CUSTOS INDIRETOS, TRIBUTOS E LUCRO</t>
  </si>
  <si>
    <t xml:space="preserve">6 - Custos Indiretos, Tributos e Lucro</t>
  </si>
  <si>
    <t xml:space="preserve">    A - Custos Indiretos</t>
  </si>
  <si>
    <t xml:space="preserve">    B - Lucro</t>
  </si>
  <si>
    <t xml:space="preserve">    C - Tributos (ISS 2,5%)</t>
  </si>
  <si>
    <t xml:space="preserve">        C.1 - Tributos Federais (PIS e COFINS)</t>
  </si>
  <si>
    <t xml:space="preserve">        C.3 - Tributos Municipais (ISS)</t>
  </si>
  <si>
    <t xml:space="preserve">Total Tributos por ISS Municipal</t>
  </si>
  <si>
    <t xml:space="preserve">QUADRO RESUMO DO CUSTO POR EMPREGADO</t>
  </si>
  <si>
    <t xml:space="preserve">Mão-de-obra vinculada à execução contratual (valor por empregado)</t>
  </si>
  <si>
    <t xml:space="preserve">    A - Módulo 1 - Composição da Remuneração</t>
  </si>
  <si>
    <t xml:space="preserve">    B - Módulo 2 - Encargos e Benefícios Anuais, Mensais e Diários</t>
  </si>
  <si>
    <t xml:space="preserve">    C - Módulo 3 - Provisão para Rescisão</t>
  </si>
  <si>
    <t xml:space="preserve">    D - Módulo 4 - Custos de Reposição do Profissional Ausente</t>
  </si>
  <si>
    <t xml:space="preserve">    E - Módulo 5 - Insumos Diversos</t>
  </si>
  <si>
    <t xml:space="preserve">Subtotal (A + B + C + D + E)</t>
  </si>
  <si>
    <t xml:space="preserve">    F - Módulo 6 - Custos Indiretos, Tributos e Lucro (ISS 2,5,00%)</t>
  </si>
  <si>
    <t xml:space="preserve">VALOR TOTAL POR EMPREGADO/ MÊS - POSTO INTEGRAL</t>
  </si>
  <si>
    <t xml:space="preserve">ISS 2,5,00%</t>
  </si>
  <si>
    <t xml:space="preserve">*VALOR TOTAL POR EMPREGADO/DIA(R$ mês/220h*4,5h por dia)</t>
  </si>
  <si>
    <t xml:space="preserve">VALOR TOTAL POR EMPREGADO/MES (R$ DIA*30 dias)</t>
  </si>
  <si>
    <r>
      <rPr>
        <sz val="11"/>
        <color rgb="FF000000"/>
        <rFont val="Arial"/>
        <family val="2"/>
        <charset val="1"/>
      </rPr>
      <t xml:space="preserve">OBS: As células com fonte em </t>
    </r>
    <r>
      <rPr>
        <sz val="10"/>
        <color rgb="FF3333FF"/>
        <rFont val="Arial"/>
        <family val="2"/>
        <charset val="1"/>
      </rPr>
      <t xml:space="preserve">AZUL</t>
    </r>
    <r>
      <rPr>
        <sz val="10"/>
        <color rgb="FF000000"/>
        <rFont val="Arial"/>
        <family val="2"/>
        <charset val="1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</t>
    </r>
  </si>
  <si>
    <t xml:space="preserve">*OBS: Foi considerado o tempo médio de 1h por ronda acrescido de 30min por ronda para o deslocamento da base da empresa até o local ( Gleba Juvevê).</t>
  </si>
  <si>
    <t xml:space="preserve">Totalizando 4h30 por dia de disponibilização do serviço ao INSS.</t>
  </si>
  <si>
    <t xml:space="preserve">UNIFORME E EQUIPAMENTOS DE USO PESSOAL - VIGILANTE</t>
  </si>
  <si>
    <t xml:space="preserve">UNIFORME</t>
  </si>
  <si>
    <t xml:space="preserve">Descrição</t>
  </si>
  <si>
    <t xml:space="preserve">Custo médio Unitário</t>
  </si>
  <si>
    <t xml:space="preserve">Quantidade
Fornecida por ano</t>
  </si>
  <si>
    <t xml:space="preserve">Custo Anual por profissional</t>
  </si>
  <si>
    <t xml:space="preserve">Custo Mensal por profissional</t>
  </si>
  <si>
    <t xml:space="preserve">Camisa</t>
  </si>
  <si>
    <t xml:space="preserve">Calça</t>
  </si>
  <si>
    <t xml:space="preserve">Botina/coturno</t>
  </si>
  <si>
    <t xml:space="preserve">Cinto</t>
  </si>
  <si>
    <t xml:space="preserve">Jaqueta Microfibra</t>
  </si>
  <si>
    <t xml:space="preserve">Boné</t>
  </si>
  <si>
    <t xml:space="preserve">Capa de chuva motociclista</t>
  </si>
  <si>
    <t xml:space="preserve">Crachá</t>
  </si>
  <si>
    <t xml:space="preserve">CUSTO MENSAL </t>
  </si>
  <si>
    <t xml:space="preserve">EQUIPAMENTOS</t>
  </si>
  <si>
    <t xml:space="preserve">Quantidade</t>
  </si>
  <si>
    <t xml:space="preserve">Depreciação</t>
  </si>
  <si>
    <t xml:space="preserve">Valor Mensal</t>
  </si>
  <si>
    <t xml:space="preserve">Cassetete/Tonfa Fibra de Carbono</t>
  </si>
  <si>
    <t xml:space="preserve">Porta Tonfa/Cassetete</t>
  </si>
  <si>
    <t xml:space="preserve">Capacete motociclista</t>
  </si>
  <si>
    <t xml:space="preserve">Câmera Fotográfica Digital</t>
  </si>
  <si>
    <t xml:space="preserve">Obs: Taxa de depreciação de 20% ao ano, com vida útil de 60 meses, sem valor residual</t>
  </si>
  <si>
    <t xml:space="preserve">   MÓDULO 1: COMPOSIÇÃO DOS CUSTOS FIXOS PARA DISPONIBILIZAÇÃO DA MOTOCICLETA</t>
  </si>
  <si>
    <t xml:space="preserve">CUSTOS FIXOS PARA DISPONIBILIZAÇÃO DE VEÍCULO – VALOR MENSAL</t>
  </si>
  <si>
    <t xml:space="preserve">Média do custo unitário</t>
  </si>
  <si>
    <t xml:space="preserve">Custo Mensal</t>
  </si>
  <si>
    <t xml:space="preserve">    Item</t>
  </si>
  <si>
    <t xml:space="preserve">Valor (R$)</t>
  </si>
  <si>
    <t xml:space="preserve">    A - Disponibilização do Veículo – Depreciação anual</t>
  </si>
  <si>
    <t xml:space="preserve">    B - Licenciamento Anual</t>
  </si>
  <si>
    <t xml:space="preserve">    C - Seguro Obrigatório</t>
  </si>
  <si>
    <t xml:space="preserve">    D - IPVA</t>
  </si>
  <si>
    <t xml:space="preserve">    E - Seguro do Veículo</t>
  </si>
  <si>
    <t xml:space="preserve">    G - Outros (especificar)</t>
  </si>
  <si>
    <t xml:space="preserve">Subtotal Custos Fixos</t>
  </si>
  <si>
    <t xml:space="preserve">   MÓDULO 2: COMPOSIÇÃO DOS CUSTOS VARIÁVEIS PARA DISPONIBILIZAÇÃO DE MOTOCICLETA</t>
  </si>
  <si>
    <t xml:space="preserve">CUSTOS VARIÁVEIS PARA DISPONIBILIZAÇÃO DE VEÍCULO</t>
  </si>
  <si>
    <t xml:space="preserve">Insumos Diversos (p/cada 1.000 km)</t>
  </si>
  <si>
    <t xml:space="preserve">    A -  Manutenção (Revisão, mão de obra, peças a cada 5mil km) (3% p/revisão – R$/1.000 km)</t>
  </si>
  <si>
    <t xml:space="preserve">    B - Combustível (Média consumo km/l: 38)</t>
  </si>
  <si>
    <t xml:space="preserve">    C - Outros (especificar)</t>
  </si>
  <si>
    <t xml:space="preserve">Subtotal Custos  variáveis</t>
  </si>
  <si>
    <t xml:space="preserve">   MÓDULO 3: CUSTOS INDIRETOS, TRIBUTOS E LUCRO</t>
  </si>
  <si>
    <t xml:space="preserve">Custos Indiretos, Tributos e Lucro</t>
  </si>
  <si>
    <t xml:space="preserve">    B – Lucro</t>
  </si>
  <si>
    <t xml:space="preserve">    C – Tributos (ISS 2,5%)</t>
  </si>
  <si>
    <t xml:space="preserve">    C.1 - Tributos Federais (PIS, COFINS)</t>
  </si>
  <si>
    <t xml:space="preserve">    C.2 - Tributos Estaduais/Municipais (ISSQN)</t>
  </si>
  <si>
    <t xml:space="preserve">Total Custos Indiretos, Tributos e Lucro</t>
  </si>
  <si>
    <t xml:space="preserve">QUADRO RESUMO DO CUSTO VARIÁVEL</t>
  </si>
  <si>
    <t xml:space="preserve">Quantidade KM</t>
  </si>
  <si>
    <t xml:space="preserve">Custos variáveis vinculados à execução contratual</t>
  </si>
  <si>
    <t xml:space="preserve">TOTAL DO PREÇO –  A CADA 1.000 KM</t>
  </si>
  <si>
    <t xml:space="preserve">TOTAL DO PREÇO POR KM RODADO</t>
  </si>
  <si>
    <t xml:space="preserve">TOTAL DO PREÇO MÊS  - 1440 KM</t>
  </si>
  <si>
    <r>
      <rPr>
        <sz val="11"/>
        <color rgb="FF000000"/>
        <rFont val="Arial"/>
        <family val="2"/>
        <charset val="1"/>
      </rPr>
      <t xml:space="preserve">OBS: As células com fonte em </t>
    </r>
    <r>
      <rPr>
        <sz val="10"/>
        <color rgb="FF3333FF"/>
        <rFont val="Arial"/>
        <family val="2"/>
        <charset val="1"/>
      </rPr>
      <t xml:space="preserve">AZUL</t>
    </r>
    <r>
      <rPr>
        <sz val="10"/>
        <color rgb="FF000000"/>
        <rFont val="Arial"/>
        <family val="2"/>
        <charset val="1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</t>
    </r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</si>
</sst>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#,##0.00\ ;#,##0.00\ ;\-#\ ;@\ "/>
    <numFmt numFmtId="166" formatCode="0%"/>
    <numFmt numFmtId="167" formatCode="#,##0.00\ ;\(#,##0.00\);\-#\ ;@\ "/>
    <numFmt numFmtId="168" formatCode="0.00"/>
    <numFmt numFmtId="169" formatCode="0.00%"/>
    <numFmt numFmtId="170" formatCode="[$R$-416]\ #,##0.00;[RED]\-[$R$-416]\ #,##0.00"/>
    <numFmt numFmtId="171" formatCode="[$R$-416]\ #,##0.0000;[RED]\-[$R$-416]\ #,##0.0000"/>
    <numFmt numFmtId="172" formatCode="#,##0"/>
    <numFmt numFmtId="173" formatCode="#,##0.00"/>
    <numFmt numFmtId="174" formatCode="_-&quot;R$ &quot;* #,##0.00_-;&quot;-R$ &quot;* #,##0.00_-;_-&quot;R$ &quot;* \-??_-;_-@_-"/>
    <numFmt numFmtId="175" formatCode="#,##0.00\ ;\(#,##0.00\)"/>
    <numFmt numFmtId="176" formatCode="D/M/YYYY"/>
    <numFmt numFmtId="177" formatCode="&quot;R$ &quot;#,##0.00"/>
    <numFmt numFmtId="178" formatCode="#,##0.00\ ;#,##0.00\ ;\-#\ ;@\ "/>
    <numFmt numFmtId="179" formatCode="&quot;R$ &quot;#,##0.00\ ;[RED]&quot;(R$ &quot;#,##0.00\)"/>
    <numFmt numFmtId="180" formatCode="#,##0.00\ ;&quot; (&quot;#,##0.00\);\-#\ ;@\ "/>
    <numFmt numFmtId="181" formatCode="[$R$-416]\ #,##0.00;[RED][$R$-416]\ #,##0.00"/>
    <numFmt numFmtId="182" formatCode="@"/>
  </numFmts>
  <fonts count="47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333333"/>
      <name val="Arial"/>
      <family val="2"/>
      <charset val="1"/>
    </font>
    <font>
      <sz val="10"/>
      <color rgb="FF00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sz val="10"/>
      <color rgb="FFC00000"/>
      <name val="Calibri"/>
      <family val="2"/>
      <charset val="1"/>
    </font>
    <font>
      <sz val="11"/>
      <color rgb="FF0000FF"/>
      <name val="Calibri"/>
      <family val="2"/>
      <charset val="1"/>
    </font>
    <font>
      <sz val="10"/>
      <color rgb="FF0000FF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80"/>
      <name val="Calibri"/>
      <family val="2"/>
      <charset val="1"/>
    </font>
    <font>
      <sz val="11"/>
      <color rgb="FF34689C"/>
      <name val="Calibri"/>
      <family val="2"/>
      <charset val="1"/>
    </font>
    <font>
      <b val="true"/>
      <sz val="10"/>
      <color rgb="FFFF0000"/>
      <name val="Times New Roman"/>
      <family val="1"/>
      <charset val="1"/>
    </font>
    <font>
      <sz val="8"/>
      <color rgb="FF000000"/>
      <name val="Calibri"/>
      <family val="2"/>
      <charset val="1"/>
    </font>
    <font>
      <sz val="11"/>
      <color rgb="FF3333FF"/>
      <name val="Calibri"/>
      <family val="2"/>
      <charset val="1"/>
    </font>
    <font>
      <sz val="10"/>
      <color rgb="FF000080"/>
      <name val="Calibri"/>
      <family val="2"/>
      <charset val="1"/>
    </font>
    <font>
      <b val="true"/>
      <sz val="11"/>
      <color rgb="FF000080"/>
      <name val="Calibri"/>
      <family val="2"/>
      <charset val="1"/>
    </font>
    <font>
      <sz val="11"/>
      <color rgb="FF808080"/>
      <name val="Calibri"/>
      <family val="2"/>
      <charset val="1"/>
    </font>
    <font>
      <sz val="10"/>
      <color rgb="FF181818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1"/>
      <color rgb="FF80808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sz val="10"/>
      <color rgb="FF3333FF"/>
      <name val="Arial"/>
      <family val="2"/>
      <charset val="1"/>
    </font>
    <font>
      <sz val="10"/>
      <color rgb="FFC00000"/>
      <name val="Arial"/>
      <family val="2"/>
      <charset val="1"/>
    </font>
    <font>
      <sz val="10"/>
      <color rgb="FF0000FF"/>
      <name val="Arial"/>
      <family val="2"/>
      <charset val="1"/>
    </font>
    <font>
      <sz val="10"/>
      <color rgb="FF3333FF"/>
      <name val="Calibri"/>
      <family val="2"/>
      <charset val="1"/>
    </font>
  </fonts>
  <fills count="28">
    <fill>
      <patternFill patternType="none"/>
    </fill>
    <fill>
      <patternFill patternType="gray125"/>
    </fill>
    <fill>
      <patternFill patternType="solid">
        <fgColor rgb="FF000000"/>
        <bgColor rgb="FF181818"/>
      </patternFill>
    </fill>
    <fill>
      <patternFill patternType="solid">
        <fgColor rgb="FF808080"/>
        <bgColor rgb="FF999966"/>
      </patternFill>
    </fill>
    <fill>
      <patternFill patternType="solid">
        <fgColor rgb="FFDDDDDD"/>
        <bgColor rgb="FFCFE7F5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CAFFA2"/>
      </patternFill>
    </fill>
    <fill>
      <patternFill patternType="solid">
        <fgColor rgb="FFFFFFCC"/>
        <bgColor rgb="FFFFFFFF"/>
      </patternFill>
    </fill>
    <fill>
      <patternFill patternType="solid">
        <fgColor rgb="FF3465A4"/>
        <bgColor rgb="FF34689C"/>
      </patternFill>
    </fill>
    <fill>
      <patternFill patternType="solid">
        <fgColor rgb="FFFFFFFF"/>
        <bgColor rgb="FFFFFFCC"/>
      </patternFill>
    </fill>
    <fill>
      <patternFill patternType="solid">
        <fgColor rgb="FF1F4E78"/>
        <bgColor rgb="FF336699"/>
      </patternFill>
    </fill>
    <fill>
      <patternFill patternType="solid">
        <fgColor rgb="FFCAFFA2"/>
        <bgColor rgb="FFCCFFCC"/>
      </patternFill>
    </fill>
    <fill>
      <patternFill patternType="solid">
        <fgColor rgb="FFCCFFFF"/>
        <bgColor rgb="FFCCFFCC"/>
      </patternFill>
    </fill>
    <fill>
      <patternFill patternType="solid">
        <fgColor rgb="FF999966"/>
        <bgColor rgb="FF808080"/>
      </patternFill>
    </fill>
    <fill>
      <patternFill patternType="solid">
        <fgColor rgb="FF669933"/>
        <bgColor rgb="FF999966"/>
      </patternFill>
    </fill>
    <fill>
      <patternFill patternType="solid">
        <fgColor rgb="FF6C9ED8"/>
        <bgColor rgb="FF729FCF"/>
      </patternFill>
    </fill>
    <fill>
      <patternFill patternType="solid">
        <fgColor rgb="FFCCCC99"/>
        <bgColor rgb="FFCCCCCC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9900"/>
      </patternFill>
    </fill>
    <fill>
      <patternFill patternType="solid">
        <fgColor rgb="FF729FCF"/>
        <bgColor rgb="FF6C9ED8"/>
      </patternFill>
    </fill>
    <fill>
      <patternFill patternType="solid">
        <fgColor rgb="FF66CC00"/>
        <bgColor rgb="FF669933"/>
      </patternFill>
    </fill>
    <fill>
      <patternFill patternType="solid">
        <fgColor rgb="FF99CCFF"/>
        <bgColor rgb="FF9DC3E6"/>
      </patternFill>
    </fill>
    <fill>
      <patternFill patternType="solid">
        <fgColor rgb="FFCCCCFF"/>
        <bgColor rgb="FFB4C6E7"/>
      </patternFill>
    </fill>
    <fill>
      <patternFill patternType="solid">
        <fgColor rgb="FFCFE7F5"/>
        <bgColor rgb="FFDDDDDD"/>
      </patternFill>
    </fill>
    <fill>
      <patternFill patternType="solid">
        <fgColor rgb="FF34689C"/>
        <bgColor rgb="FF336699"/>
      </patternFill>
    </fill>
    <fill>
      <patternFill patternType="solid">
        <fgColor rgb="FF336699"/>
        <bgColor rgb="FF34689C"/>
      </patternFill>
    </fill>
    <fill>
      <patternFill patternType="solid">
        <fgColor rgb="FFCCCCCC"/>
        <bgColor rgb="FFB4C6E7"/>
      </patternFill>
    </fill>
  </fills>
  <borders count="2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9DC3E6"/>
      </left>
      <right/>
      <top style="thin">
        <color rgb="FFB4C6E7"/>
      </top>
      <bottom style="thin">
        <color rgb="FF9DC3E6"/>
      </bottom>
      <diagonal/>
    </border>
    <border diagonalUp="false" diagonalDown="false">
      <left/>
      <right/>
      <top style="thin">
        <color rgb="FFB4C6E7"/>
      </top>
      <bottom style="thin">
        <color rgb="FF9DC3E6"/>
      </bottom>
      <diagonal/>
    </border>
    <border diagonalUp="false" diagonalDown="false">
      <left/>
      <right/>
      <top style="thin">
        <color rgb="FFB4C6E7"/>
      </top>
      <bottom style="thin">
        <color rgb="FFB4C6E7"/>
      </bottom>
      <diagonal/>
    </border>
    <border diagonalUp="false" diagonalDown="false">
      <left/>
      <right/>
      <top/>
      <bottom style="thin">
        <color rgb="FFB4C6E7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double"/>
      <right/>
      <top/>
      <bottom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>
        <color rgb="FFFFFFFF"/>
      </right>
      <top style="thin"/>
      <bottom style="thin"/>
      <diagonal/>
    </border>
    <border diagonalUp="false" diagonalDown="false">
      <left style="thin"/>
      <right style="thin"/>
      <top style="thin"/>
      <bottom style="thin">
        <color rgb="FFFFFFFF"/>
      </bottom>
      <diagonal/>
    </border>
    <border diagonalUp="false" diagonalDown="false">
      <left style="thin"/>
      <right style="thin"/>
      <top style="thin">
        <color rgb="FFFFFFFF"/>
      </top>
      <bottom style="thin">
        <color rgb="FFFFFFFF"/>
      </bottom>
      <diagonal/>
    </border>
  </borders>
  <cellStyleXfs count="6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15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8" borderId="1" applyFont="true" applyBorder="true" applyAlignment="true" applyProtection="false">
      <alignment horizontal="general" vertical="bottom" textRotation="0" wrapText="false" indent="0" shrinkToFit="false"/>
    </xf>
    <xf numFmtId="164" fontId="16" fillId="8" borderId="1" applyFont="true" applyBorder="true" applyAlignment="true" applyProtection="false">
      <alignment horizontal="general" vertical="bottom" textRotation="0" wrapText="false" indent="0" shrinkToFit="false"/>
    </xf>
    <xf numFmtId="166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6" fontId="1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9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1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1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1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1" fillId="11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9" fillId="1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1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1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22" fillId="1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7" fillId="1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1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1" fontId="17" fillId="1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2" fontId="17" fillId="1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1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11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1" fillId="11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11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4" fillId="11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9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9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21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1" fillId="9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9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9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9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4" fillId="9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3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8" fillId="9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1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0" fillId="9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10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10" borderId="1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5" fontId="26" fillId="18" borderId="2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1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10" borderId="14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6" fontId="27" fillId="19" borderId="1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1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6" fontId="27" fillId="19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1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10" borderId="17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6" fontId="17" fillId="19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1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9" fillId="1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76" fontId="17" fillId="1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8" fillId="1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2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9" fillId="16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21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30" fillId="21" borderId="15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30" fillId="21" borderId="10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1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7" fontId="31" fillId="10" borderId="9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10" borderId="14" xfId="15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9" fontId="26" fillId="10" borderId="15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8" fontId="30" fillId="10" borderId="14" xfId="15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7" fontId="32" fillId="10" borderId="15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32" fillId="0" borderId="15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0" borderId="14" xfId="15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32" fillId="1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20" borderId="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9" fontId="19" fillId="20" borderId="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7" fontId="30" fillId="2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1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32" fillId="1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7" fontId="30" fillId="1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9" fillId="22" borderId="1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30" fillId="22" borderId="10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1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9" fontId="26" fillId="10" borderId="9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10" borderId="9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10" borderId="15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20" borderId="18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9" fontId="30" fillId="2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23" borderId="18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30" fillId="23" borderId="10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22" fillId="10" borderId="15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10" borderId="14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3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9" fontId="35" fillId="10" borderId="15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20" borderId="1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23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30" fillId="23" borderId="15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9" fontId="26" fillId="0" borderId="13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10" borderId="9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9" fontId="26" fillId="10" borderId="13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1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30" fillId="10" borderId="1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21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30" fillId="21" borderId="17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10" borderId="9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9" fontId="22" fillId="10" borderId="1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7" fillId="10" borderId="1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9" fontId="22" fillId="10" borderId="1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9" fontId="36" fillId="10" borderId="1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9" fontId="19" fillId="20" borderId="20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9" fillId="10" borderId="0" xfId="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67" fontId="30" fillId="21" borderId="21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26" fillId="10" borderId="13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10" borderId="22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2" fillId="10" borderId="13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6" fillId="0" borderId="13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19" fillId="20" borderId="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9" fillId="22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30" fillId="22" borderId="2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0" fillId="22" borderId="16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35" fillId="0" borderId="15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0" borderId="14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21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7" fontId="30" fillId="21" borderId="14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10" borderId="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9" fontId="22" fillId="10" borderId="0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1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9" fontId="37" fillId="1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9" fillId="21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9" fontId="35" fillId="10" borderId="0" xfId="6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9" fontId="31" fillId="10" borderId="0" xfId="6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30" fillId="10" borderId="15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7" fillId="10" borderId="1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79" fontId="31" fillId="10" borderId="0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20" borderId="16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32" fillId="20" borderId="1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35" fillId="10" borderId="13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10" borderId="23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10" borderId="24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24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9" fontId="38" fillId="24" borderId="13" xfId="6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0" fillId="24" borderId="24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1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9" fillId="20" borderId="1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22" fillId="20" borderId="1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25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1" fillId="25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9" fillId="19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30" fillId="19" borderId="14" xfId="15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10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7" fontId="30" fillId="1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1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41" fillId="1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42" fillId="25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3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70" fontId="17" fillId="3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19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8" fillId="9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1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4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5" shrinkToFit="false"/>
      <protection locked="true" hidden="false"/>
    </xf>
    <xf numFmtId="177" fontId="45" fillId="0" borderId="2" xfId="6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15" fillId="0" borderId="2" xfId="6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4" borderId="2" xfId="0" applyFont="true" applyBorder="true" applyAlignment="true" applyProtection="false">
      <alignment horizontal="left" vertical="center" textRotation="0" wrapText="false" indent="5" shrinkToFit="false"/>
      <protection locked="true" hidden="false"/>
    </xf>
    <xf numFmtId="177" fontId="45" fillId="24" borderId="2" xfId="6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2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19" fillId="23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2" xfId="6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15" fillId="24" borderId="2" xfId="61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9" fillId="1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1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0" fillId="9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20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0" fillId="2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2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2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1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46" fillId="1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6" fillId="1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1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17" fillId="10" borderId="15" xfId="6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46" fillId="1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46" fillId="1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1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0" fontId="17" fillId="10" borderId="10" xfId="6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7" fillId="1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2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2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9" fillId="2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17" fillId="3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70" fontId="17" fillId="10" borderId="15" xfId="6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7" fillId="1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2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0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30" fillId="10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2" fontId="19" fillId="2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9" fillId="2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7" fillId="1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13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9" fillId="1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9" fillId="13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7" fillId="1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2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9" fillId="2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1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9" fillId="1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9" fillId="1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19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2" fillId="2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2" fillId="26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42" fillId="26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4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1 6" xfId="21"/>
    <cellStyle name="Accent 2 6" xfId="22"/>
    <cellStyle name="Accent 2 7" xfId="23"/>
    <cellStyle name="Accent 3 7" xfId="24"/>
    <cellStyle name="Accent 3 8" xfId="25"/>
    <cellStyle name="Accent 4" xfId="26"/>
    <cellStyle name="Accent 5" xfId="27"/>
    <cellStyle name="Bad 8" xfId="28"/>
    <cellStyle name="Bad 9" xfId="29"/>
    <cellStyle name="Error 10" xfId="30"/>
    <cellStyle name="Error 9" xfId="31"/>
    <cellStyle name="Footnote 11" xfId="32"/>
    <cellStyle name="Footnote 13" xfId="33"/>
    <cellStyle name="Good 12" xfId="34"/>
    <cellStyle name="Good 14" xfId="35"/>
    <cellStyle name="Heading (user) 13" xfId="36"/>
    <cellStyle name="Heading (user) 15" xfId="37"/>
    <cellStyle name="Heading 1 14" xfId="38"/>
    <cellStyle name="Heading 1 16" xfId="39"/>
    <cellStyle name="Heading 2 15" xfId="40"/>
    <cellStyle name="Heading 2 17" xfId="41"/>
    <cellStyle name="Hyperlink 16" xfId="42"/>
    <cellStyle name="Hyperlink 18" xfId="43"/>
    <cellStyle name="Moeda 2" xfId="44"/>
    <cellStyle name="Neutral 17" xfId="45"/>
    <cellStyle name="Neutral 19" xfId="46"/>
    <cellStyle name="Normal 2" xfId="47"/>
    <cellStyle name="Normal 3" xfId="48"/>
    <cellStyle name="Normal 4" xfId="49"/>
    <cellStyle name="Note 18" xfId="50"/>
    <cellStyle name="Note 20" xfId="51"/>
    <cellStyle name="Porcentagem 2" xfId="52"/>
    <cellStyle name="Status 19" xfId="53"/>
    <cellStyle name="Status 21" xfId="54"/>
    <cellStyle name="Text 20" xfId="55"/>
    <cellStyle name="Text 22" xfId="56"/>
    <cellStyle name="Vírgula 2" xfId="57"/>
    <cellStyle name="Warning 21" xfId="58"/>
    <cellStyle name="Warning 23" xfId="59"/>
    <cellStyle name="Excel Built-in Percent 12" xfId="60"/>
    <cellStyle name="Excel Built-in Currency 10" xfId="61"/>
  </cellStyles>
  <colors>
    <indexedColors>
      <rgbColor rgb="FF000000"/>
      <rgbColor rgb="FFFFFFFF"/>
      <rgbColor rgb="FFFF0000"/>
      <rgbColor rgb="FF00FF00"/>
      <rgbColor rgb="FF0000FF"/>
      <rgbColor rgb="FFCAFFA2"/>
      <rgbColor rgb="FFFF00FF"/>
      <rgbColor rgb="FF00FFFF"/>
      <rgbColor rgb="FFC00000"/>
      <rgbColor rgb="FF006600"/>
      <rgbColor rgb="FF000080"/>
      <rgbColor rgb="FF996600"/>
      <rgbColor rgb="FF800080"/>
      <rgbColor rgb="FF008080"/>
      <rgbColor rgb="FFCCCCCC"/>
      <rgbColor rgb="FF808080"/>
      <rgbColor rgb="FF729FCF"/>
      <rgbColor rgb="FF993366"/>
      <rgbColor rgb="FFFFFFCC"/>
      <rgbColor rgb="FFCCFFFF"/>
      <rgbColor rgb="FF660066"/>
      <rgbColor rgb="FF9DC3E6"/>
      <rgbColor rgb="FF336699"/>
      <rgbColor rgb="FFCCCCFF"/>
      <rgbColor rgb="FF000080"/>
      <rgbColor rgb="FFFF00FF"/>
      <rgbColor rgb="FFDDDDDD"/>
      <rgbColor rgb="FF00FFFF"/>
      <rgbColor rgb="FF800080"/>
      <rgbColor rgb="FFCC0000"/>
      <rgbColor rgb="FF008080"/>
      <rgbColor rgb="FF0000EE"/>
      <rgbColor rgb="FF00CCFF"/>
      <rgbColor rgb="FFCFE7F5"/>
      <rgbColor rgb="FFCCFFCC"/>
      <rgbColor rgb="FFFFFF99"/>
      <rgbColor rgb="FF99CCFF"/>
      <rgbColor rgb="FFCCCC99"/>
      <rgbColor rgb="FFB4C6E7"/>
      <rgbColor rgb="FFFFCCCC"/>
      <rgbColor rgb="FF3465A4"/>
      <rgbColor rgb="FF6C9ED8"/>
      <rgbColor rgb="FF66CC00"/>
      <rgbColor rgb="FFFFCC00"/>
      <rgbColor rgb="FFFF9900"/>
      <rgbColor rgb="FFFF6600"/>
      <rgbColor rgb="FF34689C"/>
      <rgbColor rgb="FF999966"/>
      <rgbColor rgb="FF3333FF"/>
      <rgbColor rgb="FF669933"/>
      <rgbColor rgb="FF181818"/>
      <rgbColor rgb="FF333300"/>
      <rgbColor rgb="FF993300"/>
      <rgbColor rgb="FF993366"/>
      <rgbColor rgb="FF1F4E7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4" activeCellId="0" sqref="A94"/>
    </sheetView>
  </sheetViews>
  <sheetFormatPr defaultRowHeight="14.65" zeroHeight="false" outlineLevelRow="0" outlineLevelCol="0"/>
  <cols>
    <col collapsed="false" customWidth="true" hidden="false" outlineLevel="0" max="1" min="1" style="1" width="5.13"/>
    <col collapsed="false" customWidth="true" hidden="false" outlineLevel="0" max="2" min="2" style="2" width="34.25"/>
    <col collapsed="false" customWidth="true" hidden="false" outlineLevel="0" max="3" min="3" style="2" width="7.5"/>
    <col collapsed="false" customWidth="true" hidden="false" outlineLevel="0" max="4" min="4" style="2" width="12.5"/>
    <col collapsed="false" customWidth="true" hidden="false" outlineLevel="0" max="5" min="5" style="2" width="12.25"/>
    <col collapsed="false" customWidth="true" hidden="false" outlineLevel="0" max="6" min="6" style="2" width="12.87"/>
    <col collapsed="false" customWidth="true" hidden="false" outlineLevel="0" max="7" min="7" style="2" width="12"/>
    <col collapsed="false" customWidth="true" hidden="false" outlineLevel="0" max="8" min="8" style="2" width="15.13"/>
    <col collapsed="false" customWidth="true" hidden="false" outlineLevel="0" max="9" min="9" style="2" width="14"/>
    <col collapsed="false" customWidth="true" hidden="false" outlineLevel="0" max="1005" min="10" style="2" width="10.13"/>
    <col collapsed="false" customWidth="true" hidden="false" outlineLevel="0" max="1006" min="1006" style="0" width="9"/>
    <col collapsed="false" customWidth="true" hidden="false" outlineLevel="0" max="1025" min="1007" style="0" width="8.41"/>
  </cols>
  <sheetData>
    <row r="1" customFormat="false" ht="24.4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2.75" hidden="false" customHeight="true" outlineLevel="0" collapsed="false">
      <c r="A2" s="4" t="s">
        <v>1</v>
      </c>
      <c r="B2" s="4"/>
      <c r="C2" s="4"/>
      <c r="D2" s="4"/>
      <c r="E2" s="4"/>
      <c r="F2" s="4"/>
      <c r="G2" s="4"/>
    </row>
    <row r="3" customFormat="false" ht="12.75" hidden="false" customHeight="true" outlineLevel="0" collapsed="false">
      <c r="A3" s="5" t="str">
        <f aca="false">VigDiurno_44h!A3</f>
        <v>Serviço de vigilância desarmada e sem dedicação exclusiva de mão de obra através de rondas motorizadas</v>
      </c>
      <c r="B3" s="5"/>
      <c r="C3" s="5"/>
      <c r="D3" s="5"/>
      <c r="E3" s="5"/>
      <c r="F3" s="5"/>
      <c r="G3" s="5"/>
    </row>
    <row r="4" customFormat="false" ht="24.4" hidden="false" customHeight="true" outlineLevel="0" collapsed="false">
      <c r="A4" s="6" t="s">
        <v>2</v>
      </c>
      <c r="B4" s="6"/>
      <c r="C4" s="6"/>
      <c r="D4" s="6"/>
      <c r="E4" s="6"/>
      <c r="F4" s="6"/>
      <c r="G4" s="6"/>
    </row>
    <row r="5" customFormat="false" ht="14.65" hidden="false" customHeight="true" outlineLevel="0" collapsed="false">
      <c r="A5" s="7"/>
      <c r="B5" s="7"/>
      <c r="C5" s="7"/>
      <c r="D5" s="7"/>
      <c r="E5" s="7"/>
      <c r="F5" s="7"/>
      <c r="G5" s="7"/>
    </row>
    <row r="6" customFormat="false" ht="14.65" hidden="false" customHeight="true" outlineLevel="0" collapsed="false">
      <c r="A6" s="8"/>
      <c r="B6" s="9"/>
      <c r="C6" s="9"/>
      <c r="D6" s="10" t="s">
        <v>3</v>
      </c>
      <c r="E6" s="10"/>
      <c r="F6" s="11" t="s">
        <v>4</v>
      </c>
      <c r="G6" s="11"/>
    </row>
    <row r="7" s="17" customFormat="true" ht="25.35" hidden="false" customHeight="true" outlineLevel="0" collapsed="false">
      <c r="A7" s="12" t="s">
        <v>5</v>
      </c>
      <c r="B7" s="12" t="s">
        <v>6</v>
      </c>
      <c r="C7" s="13" t="s">
        <v>7</v>
      </c>
      <c r="D7" s="14" t="s">
        <v>8</v>
      </c>
      <c r="E7" s="15" t="s">
        <v>9</v>
      </c>
      <c r="F7" s="16" t="s">
        <v>10</v>
      </c>
      <c r="G7" s="16" t="s">
        <v>11</v>
      </c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.95" hidden="false" customHeight="true" outlineLevel="0" collapsed="false">
      <c r="A8" s="18" t="n">
        <v>1</v>
      </c>
      <c r="B8" s="19" t="s">
        <v>12</v>
      </c>
      <c r="C8" s="20" t="n">
        <v>0.025</v>
      </c>
      <c r="D8" s="21" t="n">
        <f aca="false">VigDiurno_44h!C117</f>
        <v>4960.44</v>
      </c>
      <c r="E8" s="22" t="n">
        <v>1</v>
      </c>
      <c r="F8" s="23" t="n">
        <f aca="false">'Motocicleta_-_Custo_Fixo_e_Vari'!C38</f>
        <v>0.3498</v>
      </c>
      <c r="G8" s="24" t="n">
        <v>1440</v>
      </c>
      <c r="H8" s="25"/>
    </row>
    <row r="9" s="32" customFormat="true" ht="15.75" hidden="false" customHeight="true" outlineLevel="0" collapsed="false">
      <c r="A9" s="26"/>
      <c r="B9" s="27" t="s">
        <v>13</v>
      </c>
      <c r="C9" s="28"/>
      <c r="D9" s="29"/>
      <c r="E9" s="30"/>
      <c r="F9" s="30"/>
      <c r="G9" s="31"/>
      <c r="ALQ9" s="2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32" customFormat="true" ht="15.75" hidden="false" customHeight="true" outlineLevel="0" collapsed="false">
      <c r="A10" s="33"/>
      <c r="B10" s="34"/>
      <c r="C10" s="34"/>
      <c r="D10" s="35"/>
      <c r="E10" s="36"/>
      <c r="F10" s="37" t="s">
        <v>14</v>
      </c>
      <c r="G10" s="38" t="n">
        <f aca="false">TRUNC(((D8*E8)+(F8*G8)),2)</f>
        <v>5464.15</v>
      </c>
      <c r="H10" s="39"/>
      <c r="ALP10" s="2"/>
      <c r="ALQ10" s="2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s="32" customFormat="true" ht="15.75" hidden="false" customHeight="true" outlineLevel="0" collapsed="false">
      <c r="A11" s="40"/>
      <c r="B11" s="41"/>
      <c r="C11" s="41"/>
      <c r="D11" s="42"/>
      <c r="E11" s="43"/>
      <c r="F11" s="37" t="s">
        <v>15</v>
      </c>
      <c r="G11" s="44" t="n">
        <f aca="false">G10*12</f>
        <v>65569.8</v>
      </c>
      <c r="H11" s="39"/>
      <c r="ALP11" s="2"/>
      <c r="ALQ11" s="2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8.25" hidden="false" customHeight="true" outlineLevel="0" collapsed="false">
      <c r="A12" s="45"/>
      <c r="B12" s="46"/>
      <c r="C12" s="46"/>
      <c r="D12" s="46"/>
      <c r="E12" s="46"/>
      <c r="F12" s="46"/>
      <c r="G12" s="46"/>
    </row>
    <row r="13" customFormat="false" ht="8.25" hidden="false" customHeight="true" outlineLevel="0" collapsed="false">
      <c r="A13" s="45"/>
      <c r="B13" s="46"/>
      <c r="C13" s="46"/>
      <c r="D13" s="46"/>
      <c r="E13" s="46"/>
      <c r="F13" s="46"/>
      <c r="G13" s="46"/>
    </row>
    <row r="14" customFormat="false" ht="16.7" hidden="false" customHeight="true" outlineLevel="0" collapsed="false">
      <c r="A14" s="45"/>
      <c r="B14" s="46"/>
      <c r="C14" s="46"/>
      <c r="D14" s="46"/>
      <c r="E14" s="46"/>
      <c r="F14" s="47"/>
      <c r="G14" s="46"/>
      <c r="H14" s="48"/>
    </row>
    <row r="15" customFormat="false" ht="14.25" hidden="false" customHeight="true" outlineLevel="0" collapsed="false">
      <c r="A15" s="45"/>
      <c r="B15" s="46"/>
      <c r="C15" s="46"/>
      <c r="D15" s="46"/>
      <c r="E15" s="46"/>
      <c r="F15" s="46"/>
      <c r="G15" s="46"/>
    </row>
    <row r="16" customFormat="false" ht="18.75" hidden="false" customHeight="true" outlineLevel="0" collapsed="false">
      <c r="A16" s="45"/>
      <c r="B16" s="46"/>
      <c r="C16" s="46"/>
      <c r="D16" s="46"/>
      <c r="E16" s="46"/>
      <c r="F16" s="46"/>
      <c r="G16" s="46"/>
    </row>
    <row r="17" customFormat="false" ht="8.25" hidden="false" customHeight="true" outlineLevel="0" collapsed="false">
      <c r="A17" s="45"/>
      <c r="B17" s="46"/>
      <c r="C17" s="46"/>
      <c r="D17" s="46"/>
      <c r="E17" s="46"/>
      <c r="F17" s="46"/>
      <c r="G17" s="46"/>
    </row>
    <row r="18" customFormat="false" ht="8.25" hidden="false" customHeight="true" outlineLevel="0" collapsed="false">
      <c r="A18" s="45"/>
      <c r="B18" s="46"/>
      <c r="C18" s="46"/>
      <c r="D18" s="46"/>
      <c r="E18" s="46"/>
      <c r="F18" s="46"/>
      <c r="G18" s="46"/>
    </row>
    <row r="19" customFormat="false" ht="8.25" hidden="false" customHeight="true" outlineLevel="0" collapsed="false">
      <c r="A19" s="45"/>
      <c r="B19" s="46"/>
      <c r="C19" s="46"/>
      <c r="D19" s="46"/>
      <c r="E19" s="46"/>
      <c r="F19" s="46"/>
      <c r="G19" s="46"/>
    </row>
    <row r="20" customFormat="false" ht="8.25" hidden="false" customHeight="true" outlineLevel="0" collapsed="false">
      <c r="A20" s="45"/>
      <c r="B20" s="46"/>
      <c r="C20" s="46"/>
      <c r="D20" s="46"/>
      <c r="E20" s="46"/>
      <c r="F20" s="46"/>
      <c r="G20" s="46"/>
    </row>
    <row r="21" customFormat="false" ht="8.25" hidden="false" customHeight="true" outlineLevel="0" collapsed="false">
      <c r="A21" s="45"/>
      <c r="B21" s="46"/>
      <c r="C21" s="46"/>
      <c r="D21" s="46"/>
      <c r="E21" s="46"/>
      <c r="F21" s="46"/>
      <c r="G21" s="46"/>
    </row>
    <row r="22" customFormat="false" ht="8.25" hidden="false" customHeight="true" outlineLevel="0" collapsed="false">
      <c r="A22" s="45"/>
      <c r="B22" s="46"/>
      <c r="C22" s="46"/>
      <c r="D22" s="46"/>
      <c r="E22" s="46"/>
      <c r="F22" s="46"/>
      <c r="G22" s="46"/>
    </row>
    <row r="23" customFormat="false" ht="8.25" hidden="false" customHeight="true" outlineLevel="0" collapsed="false">
      <c r="A23" s="45"/>
      <c r="B23" s="46"/>
      <c r="C23" s="46"/>
      <c r="D23" s="46"/>
      <c r="E23" s="46"/>
      <c r="F23" s="46"/>
      <c r="G23" s="46"/>
    </row>
    <row r="24" customFormat="false" ht="8.25" hidden="false" customHeight="true" outlineLevel="0" collapsed="false">
      <c r="A24" s="45"/>
      <c r="B24" s="46"/>
      <c r="C24" s="46"/>
      <c r="D24" s="46"/>
      <c r="E24" s="46"/>
      <c r="F24" s="46"/>
      <c r="G24" s="46"/>
    </row>
    <row r="25" customFormat="false" ht="8.25" hidden="false" customHeight="true" outlineLevel="0" collapsed="false">
      <c r="A25" s="45"/>
      <c r="B25" s="46"/>
      <c r="C25" s="46"/>
      <c r="D25" s="46"/>
      <c r="E25" s="46"/>
      <c r="F25" s="46"/>
      <c r="G25" s="46"/>
    </row>
    <row r="26" customFormat="false" ht="8.25" hidden="false" customHeight="true" outlineLevel="0" collapsed="false">
      <c r="A26" s="45"/>
      <c r="B26" s="46"/>
      <c r="C26" s="46"/>
      <c r="D26" s="46"/>
      <c r="E26" s="46"/>
      <c r="F26" s="46"/>
      <c r="G26" s="46"/>
    </row>
    <row r="27" customFormat="false" ht="8.25" hidden="false" customHeight="true" outlineLevel="0" collapsed="false">
      <c r="A27" s="45"/>
      <c r="B27" s="46"/>
      <c r="C27" s="46"/>
      <c r="D27" s="46"/>
      <c r="E27" s="46"/>
      <c r="F27" s="46"/>
      <c r="G27" s="46"/>
    </row>
    <row r="28" customFormat="false" ht="8.25" hidden="false" customHeight="true" outlineLevel="0" collapsed="false">
      <c r="A28" s="45"/>
      <c r="B28" s="46"/>
      <c r="C28" s="46"/>
      <c r="D28" s="46"/>
      <c r="E28" s="46"/>
      <c r="F28" s="46"/>
      <c r="G28" s="46"/>
    </row>
    <row r="29" customFormat="false" ht="8.25" hidden="false" customHeight="true" outlineLevel="0" collapsed="false">
      <c r="A29" s="45"/>
      <c r="B29" s="46"/>
      <c r="C29" s="46"/>
      <c r="D29" s="46"/>
      <c r="E29" s="46"/>
      <c r="F29" s="46"/>
      <c r="G29" s="46"/>
    </row>
    <row r="30" customFormat="false" ht="8.25" hidden="false" customHeight="true" outlineLevel="0" collapsed="false">
      <c r="A30" s="45"/>
      <c r="B30" s="46"/>
      <c r="C30" s="46"/>
      <c r="D30" s="46"/>
      <c r="E30" s="46"/>
      <c r="F30" s="46"/>
      <c r="G30" s="46"/>
    </row>
    <row r="31" customFormat="false" ht="8.25" hidden="false" customHeight="true" outlineLevel="0" collapsed="false">
      <c r="A31" s="45"/>
      <c r="B31" s="46"/>
      <c r="C31" s="46"/>
      <c r="D31" s="46"/>
      <c r="E31" s="46"/>
      <c r="F31" s="46"/>
      <c r="G31" s="46"/>
    </row>
    <row r="32" customFormat="false" ht="8.25" hidden="false" customHeight="true" outlineLevel="0" collapsed="false">
      <c r="A32" s="45"/>
      <c r="B32" s="46"/>
      <c r="C32" s="46"/>
      <c r="D32" s="46"/>
      <c r="E32" s="46"/>
      <c r="F32" s="46"/>
      <c r="G32" s="46"/>
    </row>
    <row r="33" customFormat="false" ht="8.25" hidden="false" customHeight="true" outlineLevel="0" collapsed="false">
      <c r="A33" s="45"/>
      <c r="B33" s="46"/>
      <c r="C33" s="46"/>
      <c r="D33" s="46"/>
      <c r="E33" s="46"/>
      <c r="F33" s="46"/>
      <c r="G33" s="46"/>
    </row>
    <row r="34" customFormat="false" ht="8.25" hidden="false" customHeight="true" outlineLevel="0" collapsed="false">
      <c r="A34" s="45"/>
      <c r="B34" s="46"/>
      <c r="C34" s="46"/>
      <c r="D34" s="46"/>
      <c r="E34" s="46"/>
      <c r="F34" s="46"/>
      <c r="G34" s="46"/>
    </row>
    <row r="35" customFormat="false" ht="8.25" hidden="false" customHeight="true" outlineLevel="0" collapsed="false">
      <c r="A35" s="45"/>
      <c r="B35" s="46"/>
      <c r="C35" s="46"/>
      <c r="D35" s="46"/>
      <c r="E35" s="46"/>
      <c r="F35" s="46"/>
      <c r="G35" s="46"/>
    </row>
    <row r="36" customFormat="false" ht="8.25" hidden="false" customHeight="true" outlineLevel="0" collapsed="false">
      <c r="A36" s="45"/>
      <c r="B36" s="46"/>
      <c r="C36" s="46"/>
      <c r="D36" s="46"/>
      <c r="E36" s="46"/>
      <c r="F36" s="46"/>
      <c r="G36" s="46"/>
    </row>
    <row r="37" customFormat="false" ht="8.25" hidden="false" customHeight="true" outlineLevel="0" collapsed="false">
      <c r="A37" s="45"/>
      <c r="B37" s="46"/>
      <c r="C37" s="46"/>
      <c r="D37" s="46"/>
      <c r="E37" s="46"/>
      <c r="F37" s="46"/>
      <c r="G37" s="46"/>
    </row>
    <row r="38" customFormat="false" ht="8.25" hidden="false" customHeight="true" outlineLevel="0" collapsed="false">
      <c r="A38" s="45"/>
      <c r="B38" s="46"/>
      <c r="C38" s="46"/>
      <c r="D38" s="46"/>
      <c r="E38" s="46"/>
      <c r="F38" s="46"/>
      <c r="G38" s="46"/>
    </row>
    <row r="39" customFormat="false" ht="8.25" hidden="false" customHeight="true" outlineLevel="0" collapsed="false">
      <c r="A39" s="45"/>
      <c r="B39" s="46"/>
      <c r="C39" s="46"/>
      <c r="D39" s="46"/>
      <c r="E39" s="46"/>
      <c r="F39" s="46"/>
      <c r="G39" s="46"/>
    </row>
    <row r="40" customFormat="false" ht="8.25" hidden="false" customHeight="true" outlineLevel="0" collapsed="false">
      <c r="A40" s="45"/>
      <c r="B40" s="46"/>
      <c r="C40" s="46"/>
      <c r="D40" s="46"/>
      <c r="E40" s="46"/>
      <c r="F40" s="46"/>
      <c r="G40" s="46"/>
    </row>
    <row r="41" customFormat="false" ht="8.25" hidden="false" customHeight="true" outlineLevel="0" collapsed="false">
      <c r="A41" s="45"/>
      <c r="B41" s="46"/>
      <c r="C41" s="46"/>
      <c r="D41" s="46"/>
      <c r="E41" s="46"/>
      <c r="F41" s="46"/>
      <c r="G41" s="46"/>
    </row>
    <row r="42" customFormat="false" ht="8.25" hidden="false" customHeight="true" outlineLevel="0" collapsed="false">
      <c r="A42" s="45"/>
      <c r="B42" s="46"/>
      <c r="C42" s="46"/>
      <c r="D42" s="46"/>
      <c r="E42" s="46"/>
      <c r="F42" s="46"/>
      <c r="G42" s="46"/>
    </row>
    <row r="43" customFormat="false" ht="8.25" hidden="false" customHeight="true" outlineLevel="0" collapsed="false">
      <c r="A43" s="45"/>
      <c r="B43" s="46"/>
      <c r="C43" s="46"/>
      <c r="D43" s="46"/>
      <c r="E43" s="46"/>
      <c r="F43" s="46"/>
      <c r="G43" s="46"/>
    </row>
    <row r="44" customFormat="false" ht="8.25" hidden="false" customHeight="true" outlineLevel="0" collapsed="false">
      <c r="A44" s="45"/>
      <c r="B44" s="46"/>
      <c r="C44" s="46"/>
      <c r="D44" s="46"/>
      <c r="E44" s="46"/>
      <c r="F44" s="46"/>
      <c r="G44" s="46"/>
    </row>
    <row r="45" customFormat="false" ht="8.25" hidden="false" customHeight="true" outlineLevel="0" collapsed="false">
      <c r="A45" s="45"/>
      <c r="B45" s="46"/>
      <c r="C45" s="46"/>
      <c r="D45" s="46"/>
      <c r="E45" s="46"/>
      <c r="F45" s="46"/>
      <c r="G45" s="46"/>
    </row>
    <row r="46" customFormat="false" ht="8.25" hidden="false" customHeight="true" outlineLevel="0" collapsed="false">
      <c r="A46" s="45"/>
      <c r="B46" s="46"/>
      <c r="C46" s="46"/>
      <c r="D46" s="46"/>
      <c r="E46" s="46"/>
      <c r="F46" s="46"/>
      <c r="G46" s="46"/>
    </row>
    <row r="47" customFormat="false" ht="8.25" hidden="false" customHeight="true" outlineLevel="0" collapsed="false">
      <c r="A47" s="45"/>
      <c r="B47" s="46"/>
      <c r="C47" s="46"/>
      <c r="D47" s="46"/>
      <c r="E47" s="46"/>
      <c r="F47" s="46"/>
      <c r="G47" s="46"/>
    </row>
    <row r="48" customFormat="false" ht="8.25" hidden="false" customHeight="true" outlineLevel="0" collapsed="false">
      <c r="A48" s="45"/>
      <c r="B48" s="46"/>
      <c r="C48" s="46"/>
      <c r="D48" s="46"/>
      <c r="E48" s="46"/>
      <c r="F48" s="46"/>
      <c r="G48" s="46"/>
    </row>
    <row r="49" customFormat="false" ht="8.25" hidden="false" customHeight="true" outlineLevel="0" collapsed="false">
      <c r="A49" s="45"/>
      <c r="B49" s="46"/>
      <c r="C49" s="46"/>
      <c r="D49" s="46"/>
      <c r="E49" s="46"/>
      <c r="F49" s="46"/>
      <c r="G49" s="46"/>
    </row>
    <row r="50" customFormat="false" ht="8.25" hidden="false" customHeight="true" outlineLevel="0" collapsed="false">
      <c r="A50" s="45"/>
      <c r="B50" s="46"/>
      <c r="C50" s="46"/>
      <c r="D50" s="46"/>
      <c r="E50" s="46"/>
      <c r="F50" s="46"/>
      <c r="G50" s="46"/>
    </row>
    <row r="51" customFormat="false" ht="8.25" hidden="false" customHeight="true" outlineLevel="0" collapsed="false">
      <c r="A51" s="45"/>
      <c r="B51" s="46"/>
      <c r="C51" s="46"/>
      <c r="D51" s="46"/>
      <c r="E51" s="46"/>
      <c r="F51" s="46"/>
      <c r="G51" s="46"/>
    </row>
    <row r="52" customFormat="false" ht="8.25" hidden="false" customHeight="true" outlineLevel="0" collapsed="false">
      <c r="A52" s="45"/>
      <c r="B52" s="46"/>
      <c r="C52" s="46"/>
      <c r="D52" s="46"/>
      <c r="E52" s="46"/>
      <c r="F52" s="46"/>
      <c r="G52" s="46"/>
    </row>
    <row r="53" customFormat="false" ht="8.25" hidden="false" customHeight="true" outlineLevel="0" collapsed="false">
      <c r="A53" s="45"/>
      <c r="B53" s="46"/>
      <c r="C53" s="46"/>
      <c r="D53" s="46"/>
      <c r="E53" s="46"/>
      <c r="F53" s="46"/>
      <c r="G53" s="46"/>
    </row>
    <row r="54" customFormat="false" ht="8.25" hidden="false" customHeight="true" outlineLevel="0" collapsed="false">
      <c r="A54" s="45"/>
      <c r="B54" s="46"/>
      <c r="C54" s="46"/>
      <c r="D54" s="46"/>
      <c r="E54" s="46"/>
      <c r="F54" s="46"/>
      <c r="G54" s="46"/>
    </row>
    <row r="55" customFormat="false" ht="8.25" hidden="false" customHeight="true" outlineLevel="0" collapsed="false">
      <c r="A55" s="45"/>
      <c r="B55" s="46"/>
      <c r="C55" s="46"/>
      <c r="D55" s="46"/>
      <c r="E55" s="46"/>
      <c r="F55" s="46"/>
      <c r="G55" s="46"/>
    </row>
    <row r="56" customFormat="false" ht="8.25" hidden="false" customHeight="true" outlineLevel="0" collapsed="false">
      <c r="A56" s="45"/>
      <c r="B56" s="46"/>
      <c r="C56" s="46"/>
      <c r="D56" s="46"/>
      <c r="E56" s="46"/>
      <c r="F56" s="46"/>
      <c r="G56" s="46"/>
    </row>
    <row r="57" customFormat="false" ht="8.25" hidden="false" customHeight="true" outlineLevel="0" collapsed="false">
      <c r="A57" s="45"/>
      <c r="B57" s="46"/>
      <c r="C57" s="46"/>
      <c r="D57" s="46"/>
      <c r="E57" s="46"/>
      <c r="F57" s="46"/>
      <c r="G57" s="46"/>
    </row>
    <row r="58" customFormat="false" ht="8.25" hidden="false" customHeight="true" outlineLevel="0" collapsed="false">
      <c r="A58" s="45"/>
      <c r="B58" s="46"/>
      <c r="C58" s="46"/>
      <c r="D58" s="46"/>
      <c r="E58" s="46"/>
      <c r="F58" s="46"/>
      <c r="G58" s="46"/>
    </row>
    <row r="59" customFormat="false" ht="8.25" hidden="false" customHeight="true" outlineLevel="0" collapsed="false">
      <c r="A59" s="45"/>
      <c r="B59" s="46"/>
      <c r="C59" s="46"/>
      <c r="D59" s="46"/>
      <c r="E59" s="46"/>
      <c r="F59" s="46"/>
      <c r="G59" s="46"/>
    </row>
    <row r="60" customFormat="false" ht="8.25" hidden="false" customHeight="true" outlineLevel="0" collapsed="false">
      <c r="A60" s="45"/>
      <c r="B60" s="46"/>
      <c r="C60" s="46"/>
      <c r="D60" s="46"/>
      <c r="E60" s="46"/>
      <c r="F60" s="46"/>
      <c r="G60" s="46"/>
    </row>
    <row r="61" customFormat="false" ht="8.25" hidden="false" customHeight="true" outlineLevel="0" collapsed="false">
      <c r="A61" s="45"/>
      <c r="B61" s="46"/>
      <c r="C61" s="46"/>
      <c r="D61" s="46"/>
      <c r="E61" s="46"/>
      <c r="F61" s="46"/>
      <c r="G61" s="46"/>
    </row>
    <row r="62" customFormat="false" ht="8.25" hidden="false" customHeight="true" outlineLevel="0" collapsed="false">
      <c r="A62" s="45"/>
      <c r="B62" s="46"/>
      <c r="C62" s="46"/>
      <c r="D62" s="46"/>
      <c r="E62" s="46"/>
      <c r="F62" s="46"/>
      <c r="G62" s="46"/>
    </row>
    <row r="63" customFormat="false" ht="8.25" hidden="false" customHeight="true" outlineLevel="0" collapsed="false">
      <c r="A63" s="45"/>
      <c r="B63" s="46"/>
      <c r="C63" s="46"/>
      <c r="D63" s="46"/>
      <c r="E63" s="46"/>
      <c r="F63" s="46"/>
      <c r="G63" s="46"/>
    </row>
    <row r="64" customFormat="false" ht="8.25" hidden="false" customHeight="true" outlineLevel="0" collapsed="false">
      <c r="A64" s="45"/>
      <c r="B64" s="46"/>
      <c r="C64" s="46"/>
      <c r="D64" s="46"/>
      <c r="E64" s="46"/>
      <c r="F64" s="46"/>
      <c r="G64" s="46"/>
    </row>
    <row r="65" customFormat="false" ht="8.25" hidden="false" customHeight="true" outlineLevel="0" collapsed="false">
      <c r="A65" s="45"/>
      <c r="B65" s="46"/>
      <c r="C65" s="46"/>
      <c r="D65" s="46"/>
      <c r="E65" s="46"/>
      <c r="F65" s="46"/>
      <c r="G65" s="46"/>
    </row>
    <row r="66" customFormat="false" ht="8.25" hidden="false" customHeight="true" outlineLevel="0" collapsed="false">
      <c r="A66" s="45"/>
      <c r="B66" s="46"/>
      <c r="C66" s="46"/>
      <c r="D66" s="46"/>
      <c r="E66" s="46"/>
      <c r="F66" s="46"/>
      <c r="G66" s="46"/>
    </row>
    <row r="67" customFormat="false" ht="8.25" hidden="false" customHeight="true" outlineLevel="0" collapsed="false">
      <c r="A67" s="45"/>
      <c r="B67" s="46"/>
      <c r="C67" s="46"/>
      <c r="D67" s="46"/>
      <c r="E67" s="46"/>
      <c r="F67" s="46"/>
      <c r="G67" s="46"/>
    </row>
    <row r="68" customFormat="false" ht="8.25" hidden="false" customHeight="true" outlineLevel="0" collapsed="false">
      <c r="A68" s="45"/>
      <c r="B68" s="46"/>
      <c r="C68" s="46"/>
      <c r="D68" s="46"/>
      <c r="E68" s="46"/>
      <c r="F68" s="46"/>
      <c r="G68" s="46"/>
    </row>
    <row r="69" customFormat="false" ht="8.25" hidden="false" customHeight="true" outlineLevel="0" collapsed="false">
      <c r="A69" s="45"/>
      <c r="B69" s="46"/>
      <c r="C69" s="46"/>
      <c r="D69" s="46"/>
      <c r="E69" s="46"/>
      <c r="F69" s="46"/>
      <c r="G69" s="46"/>
    </row>
    <row r="70" customFormat="false" ht="8.25" hidden="false" customHeight="true" outlineLevel="0" collapsed="false">
      <c r="A70" s="45"/>
      <c r="B70" s="46"/>
      <c r="C70" s="46"/>
      <c r="D70" s="46"/>
      <c r="E70" s="46"/>
      <c r="F70" s="46"/>
      <c r="G70" s="46"/>
    </row>
    <row r="71" customFormat="false" ht="8.25" hidden="false" customHeight="true" outlineLevel="0" collapsed="false">
      <c r="A71" s="45"/>
      <c r="B71" s="46"/>
      <c r="C71" s="46"/>
      <c r="D71" s="46"/>
      <c r="E71" s="46"/>
      <c r="F71" s="46"/>
      <c r="G71" s="46"/>
    </row>
    <row r="72" customFormat="false" ht="8.25" hidden="false" customHeight="true" outlineLevel="0" collapsed="false">
      <c r="A72" s="45"/>
      <c r="B72" s="46"/>
      <c r="C72" s="46"/>
      <c r="D72" s="46"/>
      <c r="E72" s="46"/>
      <c r="F72" s="46"/>
      <c r="G72" s="46"/>
    </row>
    <row r="73" customFormat="false" ht="8.25" hidden="false" customHeight="true" outlineLevel="0" collapsed="false">
      <c r="A73" s="45"/>
      <c r="B73" s="46"/>
      <c r="C73" s="46"/>
      <c r="D73" s="46"/>
      <c r="E73" s="46"/>
      <c r="F73" s="46"/>
      <c r="G73" s="46"/>
    </row>
    <row r="74" customFormat="false" ht="8.25" hidden="false" customHeight="true" outlineLevel="0" collapsed="false">
      <c r="A74" s="45"/>
      <c r="B74" s="46"/>
      <c r="C74" s="46"/>
      <c r="D74" s="46"/>
      <c r="E74" s="46"/>
      <c r="F74" s="46"/>
      <c r="G74" s="46"/>
    </row>
    <row r="75" customFormat="false" ht="8.25" hidden="false" customHeight="true" outlineLevel="0" collapsed="false">
      <c r="A75" s="45"/>
      <c r="B75" s="46"/>
      <c r="C75" s="46"/>
      <c r="D75" s="46"/>
      <c r="E75" s="46"/>
      <c r="F75" s="46"/>
      <c r="G75" s="46"/>
    </row>
    <row r="76" customFormat="false" ht="8.25" hidden="false" customHeight="true" outlineLevel="0" collapsed="false">
      <c r="A76" s="45"/>
      <c r="B76" s="46"/>
      <c r="C76" s="46"/>
      <c r="D76" s="46"/>
      <c r="E76" s="46"/>
      <c r="F76" s="46"/>
      <c r="G76" s="46"/>
    </row>
    <row r="77" customFormat="false" ht="8.25" hidden="false" customHeight="true" outlineLevel="0" collapsed="false">
      <c r="A77" s="45"/>
      <c r="B77" s="46"/>
      <c r="C77" s="46"/>
      <c r="D77" s="46"/>
      <c r="E77" s="46"/>
      <c r="F77" s="46"/>
      <c r="G77" s="46"/>
    </row>
    <row r="78" customFormat="false" ht="8.25" hidden="false" customHeight="true" outlineLevel="0" collapsed="false">
      <c r="A78" s="45"/>
      <c r="B78" s="46"/>
      <c r="C78" s="46"/>
      <c r="D78" s="46"/>
      <c r="E78" s="46"/>
      <c r="F78" s="46"/>
      <c r="G78" s="46"/>
    </row>
    <row r="79" customFormat="false" ht="8.25" hidden="false" customHeight="true" outlineLevel="0" collapsed="false">
      <c r="A79" s="45"/>
      <c r="B79" s="46"/>
      <c r="C79" s="46"/>
      <c r="D79" s="46"/>
      <c r="E79" s="46"/>
      <c r="F79" s="46"/>
      <c r="G79" s="46"/>
    </row>
    <row r="80" customFormat="false" ht="8.25" hidden="false" customHeight="true" outlineLevel="0" collapsed="false">
      <c r="A80" s="45"/>
      <c r="B80" s="46"/>
      <c r="C80" s="46"/>
      <c r="D80" s="46"/>
      <c r="E80" s="46"/>
      <c r="F80" s="46"/>
      <c r="G80" s="46"/>
    </row>
    <row r="81" customFormat="false" ht="8.25" hidden="false" customHeight="true" outlineLevel="0" collapsed="false">
      <c r="A81" s="45"/>
      <c r="B81" s="46"/>
      <c r="C81" s="46"/>
      <c r="D81" s="46"/>
      <c r="E81" s="46"/>
      <c r="F81" s="46"/>
      <c r="G81" s="46"/>
    </row>
    <row r="82" customFormat="false" ht="8.25" hidden="false" customHeight="true" outlineLevel="0" collapsed="false">
      <c r="A82" s="45"/>
      <c r="B82" s="46"/>
      <c r="C82" s="46"/>
      <c r="D82" s="46"/>
      <c r="E82" s="46"/>
      <c r="F82" s="46"/>
      <c r="G82" s="46"/>
    </row>
    <row r="83" customFormat="false" ht="8.25" hidden="false" customHeight="true" outlineLevel="0" collapsed="false">
      <c r="A83" s="45"/>
      <c r="B83" s="46"/>
      <c r="C83" s="46"/>
      <c r="D83" s="46"/>
      <c r="E83" s="46"/>
      <c r="F83" s="46"/>
      <c r="G83" s="46"/>
    </row>
    <row r="84" customFormat="false" ht="8.25" hidden="false" customHeight="true" outlineLevel="0" collapsed="false">
      <c r="A84" s="45"/>
      <c r="B84" s="46"/>
      <c r="C84" s="46"/>
      <c r="D84" s="46"/>
      <c r="E84" s="46"/>
      <c r="F84" s="46"/>
      <c r="G84" s="46"/>
    </row>
    <row r="85" customFormat="false" ht="8.25" hidden="false" customHeight="true" outlineLevel="0" collapsed="false">
      <c r="A85" s="45"/>
      <c r="B85" s="46"/>
      <c r="C85" s="46"/>
      <c r="D85" s="46"/>
      <c r="E85" s="46"/>
      <c r="F85" s="46"/>
      <c r="G85" s="46"/>
    </row>
    <row r="86" customFormat="false" ht="8.25" hidden="false" customHeight="true" outlineLevel="0" collapsed="false">
      <c r="A86" s="45"/>
      <c r="B86" s="46"/>
      <c r="C86" s="46"/>
      <c r="D86" s="46"/>
      <c r="E86" s="46"/>
      <c r="F86" s="46"/>
      <c r="G86" s="46"/>
    </row>
    <row r="87" customFormat="false" ht="8.25" hidden="false" customHeight="true" outlineLevel="0" collapsed="false">
      <c r="A87" s="45"/>
      <c r="B87" s="46"/>
      <c r="C87" s="46"/>
      <c r="D87" s="46"/>
      <c r="E87" s="46"/>
      <c r="F87" s="46"/>
      <c r="G87" s="46"/>
    </row>
    <row r="88" customFormat="false" ht="8.25" hidden="false" customHeight="true" outlineLevel="0" collapsed="false">
      <c r="A88" s="45"/>
      <c r="B88" s="46"/>
      <c r="C88" s="46"/>
      <c r="D88" s="46"/>
      <c r="E88" s="46"/>
      <c r="F88" s="46"/>
      <c r="G88" s="46"/>
    </row>
    <row r="89" customFormat="false" ht="8.25" hidden="false" customHeight="true" outlineLevel="0" collapsed="false">
      <c r="A89" s="45"/>
      <c r="B89" s="46"/>
      <c r="C89" s="46"/>
      <c r="D89" s="46"/>
      <c r="E89" s="46"/>
      <c r="F89" s="46"/>
      <c r="G89" s="46"/>
    </row>
    <row r="90" customFormat="false" ht="8.25" hidden="false" customHeight="true" outlineLevel="0" collapsed="false">
      <c r="A90" s="45"/>
      <c r="B90" s="46"/>
      <c r="C90" s="46"/>
      <c r="D90" s="46"/>
      <c r="E90" s="46"/>
      <c r="F90" s="46"/>
      <c r="G90" s="46"/>
    </row>
    <row r="91" customFormat="false" ht="8.25" hidden="false" customHeight="true" outlineLevel="0" collapsed="false">
      <c r="A91" s="45"/>
      <c r="B91" s="46"/>
      <c r="C91" s="46"/>
      <c r="D91" s="46"/>
      <c r="E91" s="46"/>
      <c r="F91" s="46"/>
      <c r="G91" s="46"/>
    </row>
    <row r="92" customFormat="false" ht="8.25" hidden="false" customHeight="true" outlineLevel="0" collapsed="false">
      <c r="A92" s="45"/>
      <c r="B92" s="46"/>
      <c r="C92" s="46"/>
      <c r="D92" s="46"/>
      <c r="E92" s="46"/>
      <c r="F92" s="46"/>
      <c r="G92" s="46"/>
    </row>
    <row r="93" customFormat="false" ht="8.25" hidden="false" customHeight="true" outlineLevel="0" collapsed="false">
      <c r="A93" s="45"/>
      <c r="B93" s="46"/>
      <c r="C93" s="46"/>
      <c r="D93" s="46"/>
      <c r="E93" s="46"/>
      <c r="F93" s="46"/>
      <c r="G93" s="46"/>
    </row>
    <row r="65196" customFormat="false" ht="12.75" hidden="false" customHeight="true" outlineLevel="0" collapsed="false"/>
    <row r="65197" customFormat="false" ht="12.75" hidden="false" customHeight="true" outlineLevel="0" collapsed="false"/>
    <row r="65198" customFormat="false" ht="12.75" hidden="false" customHeight="true" outlineLevel="0" collapsed="false"/>
    <row r="65199" customFormat="false" ht="12.75" hidden="false" customHeight="true" outlineLevel="0" collapsed="false"/>
    <row r="65200" customFormat="false" ht="12.75" hidden="false" customHeight="true" outlineLevel="0" collapsed="false"/>
    <row r="65201" customFormat="false" ht="12.75" hidden="false" customHeight="true" outlineLevel="0" collapsed="false"/>
    <row r="65202" customFormat="false" ht="12.75" hidden="false" customHeight="true" outlineLevel="0" collapsed="false"/>
    <row r="65203" customFormat="false" ht="12.75" hidden="false" customHeight="true" outlineLevel="0" collapsed="false"/>
    <row r="65204" customFormat="false" ht="12.75" hidden="false" customHeight="true" outlineLevel="0" collapsed="false"/>
    <row r="65205" customFormat="false" ht="12.75" hidden="false" customHeight="true" outlineLevel="0" collapsed="false"/>
    <row r="65206" customFormat="false" ht="12.75" hidden="false" customHeight="true" outlineLevel="0" collapsed="false"/>
    <row r="65207" customFormat="false" ht="12.75" hidden="false" customHeight="true" outlineLevel="0" collapsed="false"/>
    <row r="65208" customFormat="false" ht="12.75" hidden="false" customHeight="true" outlineLevel="0" collapsed="false"/>
    <row r="65209" customFormat="false" ht="12.75" hidden="false" customHeight="true" outlineLevel="0" collapsed="false"/>
    <row r="65210" customFormat="false" ht="12.75" hidden="false" customHeight="true" outlineLevel="0" collapsed="false"/>
    <row r="65211" customFormat="false" ht="12.75" hidden="false" customHeight="true" outlineLevel="0" collapsed="false"/>
    <row r="65212" customFormat="false" ht="12.75" hidden="false" customHeight="true" outlineLevel="0" collapsed="false"/>
    <row r="65213" customFormat="false" ht="12.75" hidden="false" customHeight="true" outlineLevel="0" collapsed="false"/>
    <row r="65214" customFormat="false" ht="12.75" hidden="false" customHeight="true" outlineLevel="0" collapsed="false"/>
    <row r="65215" customFormat="false" ht="12.75" hidden="false" customHeight="true" outlineLevel="0" collapsed="false"/>
    <row r="65216" customFormat="false" ht="12.75" hidden="false" customHeight="true" outlineLevel="0" collapsed="false"/>
    <row r="65217" customFormat="false" ht="12.75" hidden="false" customHeight="true" outlineLevel="0" collapsed="false"/>
    <row r="65218" customFormat="false" ht="12.75" hidden="false" customHeight="true" outlineLevel="0" collapsed="false"/>
    <row r="65219" customFormat="false" ht="12.75" hidden="false" customHeight="true" outlineLevel="0" collapsed="false"/>
    <row r="65220" customFormat="false" ht="12.75" hidden="false" customHeight="true" outlineLevel="0" collapsed="false"/>
    <row r="65221" customFormat="false" ht="12.75" hidden="false" customHeight="true" outlineLevel="0" collapsed="false"/>
    <row r="65222" customFormat="false" ht="12.75" hidden="false" customHeight="true" outlineLevel="0" collapsed="false"/>
    <row r="65223" customFormat="false" ht="12.75" hidden="false" customHeight="true" outlineLevel="0" collapsed="false"/>
    <row r="65224" customFormat="false" ht="12.75" hidden="false" customHeight="true" outlineLevel="0" collapsed="false"/>
    <row r="65225" customFormat="false" ht="12.75" hidden="false" customHeight="true" outlineLevel="0" collapsed="false"/>
    <row r="65226" customFormat="false" ht="12.75" hidden="false" customHeight="true" outlineLevel="0" collapsed="false"/>
    <row r="65227" customFormat="false" ht="12.75" hidden="false" customHeight="true" outlineLevel="0" collapsed="false"/>
    <row r="65228" customFormat="false" ht="12.75" hidden="false" customHeight="true" outlineLevel="0" collapsed="false"/>
    <row r="65229" customFormat="false" ht="12.75" hidden="false" customHeight="true" outlineLevel="0" collapsed="false"/>
    <row r="65230" customFormat="false" ht="12.75" hidden="false" customHeight="true" outlineLevel="0" collapsed="false"/>
    <row r="65231" customFormat="false" ht="12.75" hidden="false" customHeight="true" outlineLevel="0" collapsed="false"/>
    <row r="65232" customFormat="false" ht="12.75" hidden="false" customHeight="true" outlineLevel="0" collapsed="false"/>
    <row r="65233" customFormat="false" ht="12.75" hidden="false" customHeight="true" outlineLevel="0" collapsed="false"/>
    <row r="65234" customFormat="false" ht="12.75" hidden="false" customHeight="true" outlineLevel="0" collapsed="false"/>
    <row r="65235" customFormat="false" ht="12.75" hidden="false" customHeight="true" outlineLevel="0" collapsed="false"/>
    <row r="65236" customFormat="false" ht="12.75" hidden="false" customHeight="true" outlineLevel="0" collapsed="false"/>
    <row r="65237" customFormat="false" ht="12.75" hidden="false" customHeight="true" outlineLevel="0" collapsed="false"/>
    <row r="65238" customFormat="false" ht="12.75" hidden="false" customHeight="true" outlineLevel="0" collapsed="false"/>
    <row r="65239" customFormat="false" ht="12.75" hidden="false" customHeight="true" outlineLevel="0" collapsed="false"/>
    <row r="65240" customFormat="false" ht="12.75" hidden="false" customHeight="true" outlineLevel="0" collapsed="false"/>
    <row r="65241" customFormat="false" ht="12.75" hidden="false" customHeight="true" outlineLevel="0" collapsed="false"/>
    <row r="65242" customFormat="false" ht="12.75" hidden="false" customHeight="true" outlineLevel="0" collapsed="false"/>
    <row r="65243" customFormat="false" ht="12.75" hidden="false" customHeight="true" outlineLevel="0" collapsed="false"/>
    <row r="65244" customFormat="false" ht="12.75" hidden="false" customHeight="true" outlineLevel="0" collapsed="false"/>
    <row r="65245" customFormat="false" ht="12.75" hidden="false" customHeight="true" outlineLevel="0" collapsed="false"/>
    <row r="65246" customFormat="false" ht="12.75" hidden="false" customHeight="true" outlineLevel="0" collapsed="false"/>
    <row r="65247" customFormat="false" ht="12.75" hidden="false" customHeight="true" outlineLevel="0" collapsed="false"/>
    <row r="65248" customFormat="false" ht="12.75" hidden="false" customHeight="true" outlineLevel="0" collapsed="false"/>
    <row r="65249" customFormat="false" ht="12.75" hidden="false" customHeight="true" outlineLevel="0" collapsed="false"/>
    <row r="65250" customFormat="false" ht="12.75" hidden="false" customHeight="true" outlineLevel="0" collapsed="false"/>
    <row r="65251" customFormat="false" ht="12.75" hidden="false" customHeight="true" outlineLevel="0" collapsed="false"/>
    <row r="65252" customFormat="false" ht="12.75" hidden="false" customHeight="true" outlineLevel="0" collapsed="false"/>
    <row r="65253" customFormat="false" ht="12.75" hidden="false" customHeight="true" outlineLevel="0" collapsed="false"/>
    <row r="65254" customFormat="false" ht="12.75" hidden="false" customHeight="true" outlineLevel="0" collapsed="false"/>
    <row r="65255" customFormat="false" ht="12.75" hidden="false" customHeight="true" outlineLevel="0" collapsed="false"/>
    <row r="65256" customFormat="false" ht="12.75" hidden="false" customHeight="true" outlineLevel="0" collapsed="false"/>
    <row r="65257" customFormat="false" ht="12.75" hidden="false" customHeight="true" outlineLevel="0" collapsed="false"/>
    <row r="65258" customFormat="false" ht="12.75" hidden="false" customHeight="true" outlineLevel="0" collapsed="false"/>
    <row r="65259" customFormat="false" ht="12.75" hidden="false" customHeight="true" outlineLevel="0" collapsed="false"/>
    <row r="65260" customFormat="false" ht="12.75" hidden="false" customHeight="true" outlineLevel="0" collapsed="false"/>
    <row r="65261" customFormat="false" ht="12.75" hidden="false" customHeight="true" outlineLevel="0" collapsed="false"/>
    <row r="65262" customFormat="false" ht="12.75" hidden="false" customHeight="true" outlineLevel="0" collapsed="false"/>
    <row r="65263" customFormat="false" ht="12.75" hidden="false" customHeight="true" outlineLevel="0" collapsed="false"/>
    <row r="65264" customFormat="false" ht="12.75" hidden="false" customHeight="true" outlineLevel="0" collapsed="false"/>
    <row r="65265" customFormat="false" ht="12.75" hidden="false" customHeight="true" outlineLevel="0" collapsed="false"/>
    <row r="65266" customFormat="false" ht="12.75" hidden="false" customHeight="true" outlineLevel="0" collapsed="false"/>
    <row r="65267" customFormat="false" ht="12.75" hidden="false" customHeight="true" outlineLevel="0" collapsed="false"/>
    <row r="65268" customFormat="false" ht="12.75" hidden="false" customHeight="true" outlineLevel="0" collapsed="false"/>
    <row r="65269" customFormat="false" ht="12.75" hidden="false" customHeight="true" outlineLevel="0" collapsed="false"/>
    <row r="65270" customFormat="false" ht="12.75" hidden="false" customHeight="true" outlineLevel="0" collapsed="false"/>
    <row r="65271" customFormat="false" ht="12.75" hidden="false" customHeight="true" outlineLevel="0" collapsed="false"/>
    <row r="65272" customFormat="false" ht="12.75" hidden="false" customHeight="true" outlineLevel="0" collapsed="false"/>
    <row r="65273" customFormat="false" ht="12.75" hidden="false" customHeight="true" outlineLevel="0" collapsed="false"/>
    <row r="65274" customFormat="false" ht="12.75" hidden="false" customHeight="true" outlineLevel="0" collapsed="false"/>
    <row r="65275" customFormat="false" ht="12.75" hidden="false" customHeight="true" outlineLevel="0" collapsed="false"/>
    <row r="65276" customFormat="false" ht="12.75" hidden="false" customHeight="true" outlineLevel="0" collapsed="false"/>
    <row r="65277" customFormat="false" ht="12.75" hidden="false" customHeight="true" outlineLevel="0" collapsed="false"/>
    <row r="65278" customFormat="false" ht="12.75" hidden="false" customHeight="true" outlineLevel="0" collapsed="false"/>
    <row r="65279" customFormat="false" ht="12.75" hidden="false" customHeight="true" outlineLevel="0" collapsed="false"/>
    <row r="65280" customFormat="false" ht="12.75" hidden="false" customHeight="true" outlineLevel="0" collapsed="false"/>
    <row r="65281" customFormat="false" ht="12.75" hidden="false" customHeight="true" outlineLevel="0" collapsed="false"/>
    <row r="1048322" customFormat="false" ht="12.75" hidden="false" customHeight="true" outlineLevel="0" collapsed="false"/>
    <row r="1048323" customFormat="false" ht="12.75" hidden="false" customHeight="true" outlineLevel="0" collapsed="false"/>
    <row r="1048324" customFormat="false" ht="12.75" hidden="false" customHeight="true" outlineLevel="0" collapsed="false"/>
    <row r="1048325" customFormat="false" ht="12.75" hidden="false" customHeight="true" outlineLevel="0" collapsed="false"/>
    <row r="1048326" customFormat="false" ht="12.75" hidden="false" customHeight="true" outlineLevel="0" collapsed="false"/>
    <row r="1048327" customFormat="false" ht="12.75" hidden="false" customHeight="true" outlineLevel="0" collapsed="false"/>
    <row r="1048328" customFormat="false" ht="12.75" hidden="false" customHeight="true" outlineLevel="0" collapsed="false"/>
    <row r="1048329" customFormat="false" ht="12.75" hidden="false" customHeight="true" outlineLevel="0" collapsed="false"/>
    <row r="1048330" customFormat="false" ht="12.75" hidden="false" customHeight="true" outlineLevel="0" collapsed="false"/>
    <row r="1048331" customFormat="false" ht="12.75" hidden="false" customHeight="true" outlineLevel="0" collapsed="false"/>
    <row r="1048332" customFormat="false" ht="12.75" hidden="false" customHeight="true" outlineLevel="0" collapsed="false"/>
    <row r="1048333" customFormat="false" ht="12.75" hidden="false" customHeight="true" outlineLevel="0" collapsed="false"/>
    <row r="1048334" customFormat="false" ht="12.75" hidden="false" customHeight="true" outlineLevel="0" collapsed="false"/>
    <row r="1048335" customFormat="false" ht="12.75" hidden="false" customHeight="true" outlineLevel="0" collapsed="false"/>
    <row r="1048336" customFormat="false" ht="12.75" hidden="false" customHeight="true" outlineLevel="0" collapsed="false"/>
    <row r="1048337" customFormat="false" ht="12.75" hidden="false" customHeight="true" outlineLevel="0" collapsed="false"/>
    <row r="1048338" customFormat="false" ht="12.75" hidden="false" customHeight="true" outlineLevel="0" collapsed="false"/>
    <row r="1048339" customFormat="false" ht="12.75" hidden="false" customHeight="true" outlineLevel="0" collapsed="false"/>
    <row r="1048340" customFormat="false" ht="12.75" hidden="false" customHeight="true" outlineLevel="0" collapsed="false"/>
    <row r="1048341" customFormat="false" ht="12.75" hidden="false" customHeight="true" outlineLevel="0" collapsed="false"/>
    <row r="1048342" customFormat="false" ht="12.75" hidden="false" customHeight="true" outlineLevel="0" collapsed="false"/>
    <row r="1048343" customFormat="false" ht="12.75" hidden="false" customHeight="true" outlineLevel="0" collapsed="false"/>
    <row r="1048344" customFormat="false" ht="12.75" hidden="false" customHeight="true" outlineLevel="0" collapsed="false"/>
    <row r="1048345" customFormat="false" ht="12.75" hidden="false" customHeight="true" outlineLevel="0" collapsed="false"/>
    <row r="1048346" customFormat="false" ht="12.75" hidden="false" customHeight="true" outlineLevel="0" collapsed="false"/>
    <row r="1048347" customFormat="false" ht="12.75" hidden="false" customHeight="true" outlineLevel="0" collapsed="false"/>
    <row r="1048348" customFormat="false" ht="12.75" hidden="false" customHeight="true" outlineLevel="0" collapsed="false"/>
    <row r="1048349" customFormat="false" ht="12.75" hidden="false" customHeight="true" outlineLevel="0" collapsed="false"/>
    <row r="1048350" customFormat="false" ht="12.75" hidden="false" customHeight="true" outlineLevel="0" collapsed="false"/>
    <row r="1048351" customFormat="false" ht="12.75" hidden="false" customHeight="true" outlineLevel="0" collapsed="false"/>
    <row r="1048352" customFormat="false" ht="12.75" hidden="false" customHeight="true" outlineLevel="0" collapsed="false"/>
    <row r="1048353" customFormat="false" ht="12.75" hidden="false" customHeight="true" outlineLevel="0" collapsed="false"/>
    <row r="1048354" customFormat="false" ht="12.8" hidden="false" customHeight="true" outlineLevel="0" collapsed="false"/>
    <row r="1048355" customFormat="false" ht="12.8" hidden="false" customHeight="true" outlineLevel="0" collapsed="false"/>
    <row r="1048356" customFormat="false" ht="12.8" hidden="false" customHeight="true" outlineLevel="0" collapsed="false"/>
    <row r="1048357" customFormat="false" ht="12.8" hidden="false" customHeight="true" outlineLevel="0" collapsed="false"/>
    <row r="1048358" customFormat="false" ht="12.8" hidden="false" customHeight="true" outlineLevel="0" collapsed="false"/>
    <row r="1048359" customFormat="false" ht="12.8" hidden="false" customHeight="true" outlineLevel="0" collapsed="false"/>
    <row r="1048360" customFormat="false" ht="12.8" hidden="false" customHeight="true" outlineLevel="0" collapsed="false"/>
    <row r="1048361" customFormat="false" ht="12.8" hidden="false" customHeight="true" outlineLevel="0" collapsed="false"/>
    <row r="1048362" customFormat="false" ht="12.8" hidden="false" customHeight="true" outlineLevel="0" collapsed="false"/>
    <row r="1048363" customFormat="false" ht="12.8" hidden="false" customHeight="true" outlineLevel="0" collapsed="false"/>
    <row r="1048364" customFormat="false" ht="12.8" hidden="false" customHeight="true" outlineLevel="0" collapsed="false"/>
    <row r="1048365" customFormat="false" ht="12.8" hidden="false" customHeight="true" outlineLevel="0" collapsed="false"/>
    <row r="1048366" customFormat="false" ht="12.8" hidden="false" customHeight="true" outlineLevel="0" collapsed="false"/>
    <row r="1048367" customFormat="false" ht="12.8" hidden="false" customHeight="true" outlineLevel="0" collapsed="false"/>
    <row r="1048368" customFormat="false" ht="12.8" hidden="false" customHeight="true" outlineLevel="0" collapsed="false"/>
    <row r="1048369" customFormat="false" ht="12.8" hidden="false" customHeight="true" outlineLevel="0" collapsed="false"/>
    <row r="1048370" customFormat="false" ht="12.8" hidden="false" customHeight="true" outlineLevel="0" collapsed="false"/>
    <row r="1048371" customFormat="false" ht="12.8" hidden="false" customHeight="true" outlineLevel="0" collapsed="false"/>
    <row r="1048372" customFormat="false" ht="12.8" hidden="false" customHeight="true" outlineLevel="0" collapsed="false"/>
    <row r="1048373" customFormat="false" ht="12.8" hidden="false" customHeight="true" outlineLevel="0" collapsed="false"/>
    <row r="1048374" customFormat="false" ht="12.8" hidden="false" customHeight="true" outlineLevel="0" collapsed="false"/>
    <row r="1048375" customFormat="false" ht="12.8" hidden="false" customHeight="true" outlineLevel="0" collapsed="false"/>
    <row r="1048376" customFormat="false" ht="12.8" hidden="false" customHeight="true" outlineLevel="0" collapsed="false"/>
    <row r="1048377" customFormat="false" ht="12.8" hidden="false" customHeight="true" outlineLevel="0" collapsed="false"/>
    <row r="1048378" customFormat="false" ht="12.8" hidden="false" customHeight="true" outlineLevel="0" collapsed="false"/>
    <row r="1048379" customFormat="false" ht="12.8" hidden="false" customHeight="true" outlineLevel="0" collapsed="false"/>
    <row r="1048380" customFormat="false" ht="12.8" hidden="false" customHeight="true" outlineLevel="0" collapsed="false"/>
    <row r="1048381" customFormat="false" ht="12.8" hidden="false" customHeight="true" outlineLevel="0" collapsed="false"/>
    <row r="1048382" customFormat="false" ht="12.8" hidden="false" customHeight="true" outlineLevel="0" collapsed="false"/>
    <row r="1048383" customFormat="false" ht="12.8" hidden="false" customHeight="true" outlineLevel="0" collapsed="false"/>
    <row r="1048384" customFormat="false" ht="12.8" hidden="false" customHeight="true" outlineLevel="0" collapsed="false"/>
    <row r="1048385" customFormat="false" ht="12.8" hidden="false" customHeight="true" outlineLevel="0" collapsed="false"/>
    <row r="1048386" customFormat="false" ht="12.8" hidden="false" customHeight="true" outlineLevel="0" collapsed="false"/>
    <row r="1048387" customFormat="false" ht="12.8" hidden="false" customHeight="true" outlineLevel="0" collapsed="false"/>
    <row r="1048388" customFormat="false" ht="12.8" hidden="false" customHeight="true" outlineLevel="0" collapsed="false"/>
    <row r="1048389" customFormat="false" ht="12.8" hidden="false" customHeight="true" outlineLevel="0" collapsed="false"/>
    <row r="1048390" customFormat="false" ht="12.8" hidden="false" customHeight="true" outlineLevel="0" collapsed="false"/>
    <row r="1048391" customFormat="false" ht="12.8" hidden="false" customHeight="true" outlineLevel="0" collapsed="false"/>
    <row r="1048392" customFormat="false" ht="12.8" hidden="false" customHeight="true" outlineLevel="0" collapsed="false"/>
    <row r="1048393" customFormat="false" ht="12.8" hidden="false" customHeight="true" outlineLevel="0" collapsed="false"/>
    <row r="1048394" customFormat="false" ht="12.8" hidden="false" customHeight="true" outlineLevel="0" collapsed="false"/>
    <row r="1048395" customFormat="false" ht="12.8" hidden="false" customHeight="true" outlineLevel="0" collapsed="false"/>
    <row r="1048396" customFormat="false" ht="12.8" hidden="false" customHeight="true" outlineLevel="0" collapsed="false"/>
    <row r="1048397" customFormat="false" ht="12.8" hidden="false" customHeight="true" outlineLevel="0" collapsed="false"/>
    <row r="1048398" customFormat="false" ht="12.8" hidden="false" customHeight="true" outlineLevel="0" collapsed="false"/>
    <row r="1048399" customFormat="false" ht="12.8" hidden="false" customHeight="true" outlineLevel="0" collapsed="false"/>
    <row r="1048400" customFormat="false" ht="12.8" hidden="false" customHeight="true" outlineLevel="0" collapsed="false"/>
    <row r="1048401" customFormat="false" ht="12.8" hidden="false" customHeight="true" outlineLevel="0" collapsed="false"/>
    <row r="1048402" customFormat="false" ht="12.8" hidden="false" customHeight="true" outlineLevel="0" collapsed="false"/>
    <row r="1048403" customFormat="false" ht="12.8" hidden="false" customHeight="true" outlineLevel="0" collapsed="false"/>
    <row r="1048404" customFormat="false" ht="12.8" hidden="false" customHeight="true" outlineLevel="0" collapsed="false"/>
    <row r="1048405" customFormat="false" ht="12.8" hidden="false" customHeight="true" outlineLevel="0" collapsed="false"/>
    <row r="1048406" customFormat="false" ht="12.8" hidden="false" customHeight="true" outlineLevel="0" collapsed="false"/>
    <row r="1048407" customFormat="false" ht="12.8" hidden="false" customHeight="true" outlineLevel="0" collapsed="false"/>
    <row r="1048408" customFormat="false" ht="12.8" hidden="false" customHeight="true" outlineLevel="0" collapsed="false"/>
    <row r="1048409" customFormat="false" ht="12.8" hidden="false" customHeight="true" outlineLevel="0" collapsed="false"/>
    <row r="1048410" customFormat="false" ht="12.8" hidden="false" customHeight="true" outlineLevel="0" collapsed="false"/>
    <row r="1048411" customFormat="false" ht="12.8" hidden="false" customHeight="true" outlineLevel="0" collapsed="false"/>
    <row r="1048412" customFormat="false" ht="12.8" hidden="false" customHeight="true" outlineLevel="0" collapsed="false"/>
    <row r="1048413" customFormat="false" ht="12.8" hidden="false" customHeight="true" outlineLevel="0" collapsed="false"/>
    <row r="1048414" customFormat="false" ht="12.8" hidden="false" customHeight="true" outlineLevel="0" collapsed="false"/>
    <row r="1048415" customFormat="false" ht="12.8" hidden="false" customHeight="true" outlineLevel="0" collapsed="false"/>
    <row r="1048416" customFormat="false" ht="12.8" hidden="false" customHeight="true" outlineLevel="0" collapsed="false"/>
    <row r="1048417" customFormat="false" ht="12.8" hidden="false" customHeight="true" outlineLevel="0" collapsed="false"/>
    <row r="1048418" customFormat="false" ht="12.8" hidden="false" customHeight="true" outlineLevel="0" collapsed="false"/>
    <row r="1048419" customFormat="false" ht="12.8" hidden="false" customHeight="true" outlineLevel="0" collapsed="false"/>
    <row r="1048420" customFormat="false" ht="12.8" hidden="false" customHeight="true" outlineLevel="0" collapsed="false"/>
    <row r="1048421" customFormat="false" ht="12.8" hidden="false" customHeight="true" outlineLevel="0" collapsed="false"/>
    <row r="1048422" customFormat="false" ht="12.8" hidden="false" customHeight="true" outlineLevel="0" collapsed="false"/>
    <row r="1048423" customFormat="false" ht="12.8" hidden="false" customHeight="true" outlineLevel="0" collapsed="false"/>
    <row r="1048424" customFormat="false" ht="12.8" hidden="false" customHeight="true" outlineLevel="0" collapsed="false"/>
    <row r="1048425" customFormat="false" ht="12.8" hidden="false" customHeight="true" outlineLevel="0" collapsed="false"/>
    <row r="1048426" customFormat="false" ht="12.8" hidden="false" customHeight="true" outlineLevel="0" collapsed="false"/>
    <row r="1048427" customFormat="false" ht="12.8" hidden="false" customHeight="true" outlineLevel="0" collapsed="false"/>
    <row r="1048428" customFormat="false" ht="12.8" hidden="false" customHeight="true" outlineLevel="0" collapsed="false"/>
    <row r="1048429" customFormat="false" ht="12.8" hidden="false" customHeight="true" outlineLevel="0" collapsed="false"/>
    <row r="1048430" customFormat="false" ht="12.8" hidden="false" customHeight="true" outlineLevel="0" collapsed="false"/>
    <row r="1048431" customFormat="false" ht="12.8" hidden="false" customHeight="true" outlineLevel="0" collapsed="false"/>
    <row r="1048432" customFormat="false" ht="12.8" hidden="false" customHeight="true" outlineLevel="0" collapsed="false"/>
    <row r="1048433" customFormat="false" ht="12.8" hidden="false" customHeight="true" outlineLevel="0" collapsed="false"/>
    <row r="1048434" customFormat="false" ht="12.8" hidden="false" customHeight="true" outlineLevel="0" collapsed="false"/>
    <row r="1048435" customFormat="false" ht="12.8" hidden="false" customHeight="true" outlineLevel="0" collapsed="false"/>
    <row r="1048436" customFormat="false" ht="12.8" hidden="false" customHeight="true" outlineLevel="0" collapsed="false"/>
    <row r="1048437" customFormat="false" ht="12.8" hidden="false" customHeight="true" outlineLevel="0" collapsed="false"/>
    <row r="1048438" customFormat="false" ht="12.8" hidden="false" customHeight="true" outlineLevel="0" collapsed="false"/>
    <row r="1048439" customFormat="false" ht="12.8" hidden="false" customHeight="true" outlineLevel="0" collapsed="false"/>
    <row r="1048440" customFormat="false" ht="12.8" hidden="false" customHeight="true" outlineLevel="0" collapsed="false"/>
    <row r="1048441" customFormat="false" ht="12.8" hidden="false" customHeight="true" outlineLevel="0" collapsed="false"/>
    <row r="1048442" customFormat="false" ht="12.8" hidden="false" customHeight="true" outlineLevel="0" collapsed="false"/>
    <row r="1048443" customFormat="false" ht="12.8" hidden="false" customHeight="true" outlineLevel="0" collapsed="false"/>
    <row r="1048444" customFormat="false" ht="12.8" hidden="false" customHeight="true" outlineLevel="0" collapsed="false"/>
    <row r="1048445" customFormat="false" ht="12.8" hidden="false" customHeight="true" outlineLevel="0" collapsed="false"/>
    <row r="1048446" customFormat="false" ht="12.8" hidden="false" customHeight="true" outlineLevel="0" collapsed="false"/>
    <row r="1048447" customFormat="false" ht="12.8" hidden="false" customHeight="true" outlineLevel="0" collapsed="false"/>
    <row r="1048448" customFormat="false" ht="12.8" hidden="false" customHeight="true" outlineLevel="0" collapsed="false"/>
    <row r="1048449" customFormat="false" ht="12.8" hidden="false" customHeight="true" outlineLevel="0" collapsed="false"/>
    <row r="1048450" customFormat="false" ht="12.8" hidden="false" customHeight="true" outlineLevel="0" collapsed="false"/>
    <row r="1048451" customFormat="false" ht="12.8" hidden="false" customHeight="true" outlineLevel="0" collapsed="false"/>
    <row r="1048452" customFormat="false" ht="12.8" hidden="false" customHeight="true" outlineLevel="0" collapsed="false"/>
    <row r="1048453" customFormat="false" ht="12.8" hidden="false" customHeight="true" outlineLevel="0" collapsed="false"/>
    <row r="1048454" customFormat="false" ht="12.8" hidden="false" customHeight="true" outlineLevel="0" collapsed="false"/>
    <row r="1048455" customFormat="false" ht="12.8" hidden="false" customHeight="true" outlineLevel="0" collapsed="false"/>
    <row r="1048456" customFormat="false" ht="12.8" hidden="false" customHeight="true" outlineLevel="0" collapsed="false"/>
    <row r="1048457" customFormat="false" ht="12.8" hidden="false" customHeight="true" outlineLevel="0" collapsed="false"/>
    <row r="1048458" customFormat="false" ht="12.8" hidden="false" customHeight="true" outlineLevel="0" collapsed="false"/>
    <row r="1048459" customFormat="false" ht="12.8" hidden="false" customHeight="true" outlineLevel="0" collapsed="false"/>
    <row r="1048460" customFormat="false" ht="12.8" hidden="false" customHeight="true" outlineLevel="0" collapsed="false"/>
    <row r="1048461" customFormat="false" ht="12.8" hidden="false" customHeight="true" outlineLevel="0" collapsed="false"/>
    <row r="1048462" customFormat="false" ht="12.8" hidden="false" customHeight="true" outlineLevel="0" collapsed="false"/>
    <row r="1048463" customFormat="false" ht="12.8" hidden="false" customHeight="true" outlineLevel="0" collapsed="false"/>
    <row r="1048464" customFormat="false" ht="12.8" hidden="false" customHeight="true" outlineLevel="0" collapsed="false"/>
    <row r="1048465" customFormat="false" ht="12.8" hidden="false" customHeight="true" outlineLevel="0" collapsed="false"/>
    <row r="1048466" customFormat="false" ht="12.8" hidden="false" customHeight="true" outlineLevel="0" collapsed="false"/>
    <row r="1048467" customFormat="false" ht="12.8" hidden="false" customHeight="true" outlineLevel="0" collapsed="false"/>
    <row r="1048468" customFormat="false" ht="12.8" hidden="false" customHeight="true" outlineLevel="0" collapsed="false"/>
    <row r="1048469" customFormat="false" ht="12.8" hidden="false" customHeight="true" outlineLevel="0" collapsed="false"/>
    <row r="1048470" customFormat="false" ht="12.8" hidden="false" customHeight="true" outlineLevel="0" collapsed="false"/>
    <row r="1048471" customFormat="false" ht="12.8" hidden="false" customHeight="true" outlineLevel="0" collapsed="false"/>
    <row r="1048472" customFormat="false" ht="12.8" hidden="false" customHeight="true" outlineLevel="0" collapsed="false"/>
    <row r="1048473" customFormat="false" ht="12.8" hidden="false" customHeight="true" outlineLevel="0" collapsed="false"/>
    <row r="1048474" customFormat="false" ht="12.8" hidden="false" customHeight="true" outlineLevel="0" collapsed="false"/>
    <row r="1048475" customFormat="false" ht="12.8" hidden="false" customHeight="true" outlineLevel="0" collapsed="false"/>
    <row r="1048476" customFormat="false" ht="12.8" hidden="false" customHeight="true" outlineLevel="0" collapsed="false"/>
    <row r="1048477" customFormat="false" ht="12.8" hidden="false" customHeight="true" outlineLevel="0" collapsed="false"/>
    <row r="1048478" customFormat="false" ht="12.8" hidden="false" customHeight="true" outlineLevel="0" collapsed="false"/>
    <row r="1048479" customFormat="false" ht="12.8" hidden="false" customHeight="true" outlineLevel="0" collapsed="false"/>
    <row r="1048480" customFormat="false" ht="12.8" hidden="false" customHeight="true" outlineLevel="0" collapsed="false"/>
    <row r="1048481" customFormat="false" ht="12.8" hidden="false" customHeight="true" outlineLevel="0" collapsed="false"/>
    <row r="1048482" customFormat="false" ht="12.8" hidden="false" customHeight="true" outlineLevel="0" collapsed="false"/>
    <row r="1048483" customFormat="false" ht="12.8" hidden="false" customHeight="true" outlineLevel="0" collapsed="false"/>
    <row r="1048484" customFormat="false" ht="12.8" hidden="false" customHeight="true" outlineLevel="0" collapsed="false"/>
    <row r="1048485" customFormat="false" ht="12.8" hidden="false" customHeight="true" outlineLevel="0" collapsed="false"/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5">
    <mergeCell ref="A1:G1"/>
    <mergeCell ref="A2:G2"/>
    <mergeCell ref="A3:G3"/>
    <mergeCell ref="A4:G4"/>
    <mergeCell ref="D6:E6"/>
  </mergeCells>
  <printOptions headings="false" gridLines="false" gridLinesSet="true" horizontalCentered="false" verticalCentered="false"/>
  <pageMargins left="0.7875" right="0.7875" top="1.34861111111111" bottom="1.34861111111111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Roman1,Regular"&amp;12&amp;A</oddHeader>
    <oddFooter>&amp;C&amp;"Times New Roman1,Regular"&amp;12Página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K1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03" activeCellId="0" sqref="B103"/>
    </sheetView>
  </sheetViews>
  <sheetFormatPr defaultRowHeight="12.75" zeroHeight="false" outlineLevelRow="0" outlineLevelCol="0"/>
  <cols>
    <col collapsed="false" customWidth="true" hidden="false" outlineLevel="0" max="1" min="1" style="49" width="64.5"/>
    <col collapsed="false" customWidth="true" hidden="false" outlineLevel="0" max="2" min="2" style="49" width="18.88"/>
    <col collapsed="false" customWidth="true" hidden="false" outlineLevel="0" max="3" min="3" style="49" width="22.5"/>
    <col collapsed="false" customWidth="true" hidden="false" outlineLevel="0" max="24" min="4" style="49" width="8.74"/>
    <col collapsed="false" customWidth="true" hidden="false" outlineLevel="0" max="63" min="25" style="50" width="8.74"/>
    <col collapsed="false" customWidth="true" hidden="false" outlineLevel="0" max="1025" min="64" style="0" width="8.74"/>
  </cols>
  <sheetData>
    <row r="1" customFormat="false" ht="19.35" hidden="false" customHeight="true" outlineLevel="0" collapsed="false">
      <c r="A1" s="51" t="s">
        <v>0</v>
      </c>
      <c r="B1" s="51"/>
      <c r="C1" s="51"/>
    </row>
    <row r="2" customFormat="false" ht="14.65" hidden="false" customHeight="true" outlineLevel="0" collapsed="false">
      <c r="A2" s="52" t="s">
        <v>1</v>
      </c>
      <c r="B2" s="52"/>
      <c r="C2" s="52"/>
    </row>
    <row r="3" customFormat="false" ht="14.65" hidden="false" customHeight="true" outlineLevel="0" collapsed="false">
      <c r="A3" s="53" t="s">
        <v>16</v>
      </c>
      <c r="B3" s="53"/>
      <c r="C3" s="53"/>
    </row>
    <row r="4" customFormat="false" ht="24.4" hidden="false" customHeight="true" outlineLevel="0" collapsed="false">
      <c r="A4" s="6" t="s">
        <v>17</v>
      </c>
      <c r="B4" s="6"/>
      <c r="C4" s="6"/>
    </row>
    <row r="5" customFormat="false" ht="14.65" hidden="false" customHeight="true" outlineLevel="0" collapsed="false">
      <c r="A5" s="54"/>
      <c r="B5" s="54"/>
      <c r="C5" s="54"/>
    </row>
    <row r="6" customFormat="false" ht="17.1" hidden="false" customHeight="true" outlineLevel="0" collapsed="false">
      <c r="A6" s="55"/>
      <c r="B6" s="55"/>
      <c r="C6" s="55"/>
    </row>
    <row r="7" customFormat="false" ht="15.75" hidden="false" customHeight="true" outlineLevel="0" collapsed="false">
      <c r="A7" s="56"/>
      <c r="B7" s="57" t="s">
        <v>18</v>
      </c>
      <c r="C7" s="58" t="n">
        <v>2070</v>
      </c>
    </row>
    <row r="8" customFormat="false" ht="14.65" hidden="false" customHeight="true" outlineLevel="0" collapsed="false">
      <c r="A8" s="59"/>
      <c r="B8" s="60" t="s">
        <v>19</v>
      </c>
      <c r="C8" s="61" t="n">
        <v>44593</v>
      </c>
    </row>
    <row r="9" customFormat="false" ht="14.65" hidden="false" customHeight="true" outlineLevel="0" collapsed="false">
      <c r="A9" s="62" t="s">
        <v>20</v>
      </c>
      <c r="B9" s="60" t="s">
        <v>21</v>
      </c>
      <c r="C9" s="63" t="s">
        <v>22</v>
      </c>
    </row>
    <row r="10" customFormat="false" ht="14.65" hidden="false" customHeight="true" outlineLevel="0" collapsed="false">
      <c r="A10" s="64"/>
      <c r="B10" s="65" t="s">
        <v>23</v>
      </c>
      <c r="C10" s="66" t="s">
        <v>24</v>
      </c>
    </row>
    <row r="11" customFormat="false" ht="12.75" hidden="false" customHeight="true" outlineLevel="0" collapsed="false">
      <c r="A11" s="67"/>
      <c r="B11" s="68"/>
      <c r="C11" s="69"/>
    </row>
    <row r="12" customFormat="false" ht="45" hidden="false" customHeight="true" outlineLevel="0" collapsed="false">
      <c r="A12" s="70" t="s">
        <v>25</v>
      </c>
      <c r="B12" s="71" t="s">
        <v>26</v>
      </c>
      <c r="C12" s="71" t="s">
        <v>27</v>
      </c>
    </row>
    <row r="13" customFormat="false" ht="16.5" hidden="false" customHeight="true" outlineLevel="0" collapsed="false">
      <c r="A13" s="72" t="s">
        <v>28</v>
      </c>
      <c r="B13" s="72"/>
      <c r="C13" s="72"/>
    </row>
    <row r="14" customFormat="false" ht="15.75" hidden="false" customHeight="true" outlineLevel="0" collapsed="false">
      <c r="A14" s="73" t="s">
        <v>29</v>
      </c>
      <c r="B14" s="74" t="s">
        <v>30</v>
      </c>
      <c r="C14" s="75" t="s">
        <v>31</v>
      </c>
    </row>
    <row r="15" customFormat="false" ht="15.75" hidden="false" customHeight="true" outlineLevel="0" collapsed="false">
      <c r="A15" s="76" t="s">
        <v>32</v>
      </c>
      <c r="B15" s="77"/>
      <c r="C15" s="78" t="n">
        <f aca="false">C7</f>
        <v>2070</v>
      </c>
    </row>
    <row r="16" customFormat="false" ht="15.75" hidden="false" customHeight="true" outlineLevel="0" collapsed="false">
      <c r="A16" s="76" t="s">
        <v>33</v>
      </c>
      <c r="B16" s="79" t="n">
        <v>0.3</v>
      </c>
      <c r="C16" s="80" t="n">
        <f aca="false">C15*B16</f>
        <v>621</v>
      </c>
    </row>
    <row r="17" customFormat="false" ht="15.75" hidden="false" customHeight="true" outlineLevel="0" collapsed="false">
      <c r="A17" s="76" t="s">
        <v>34</v>
      </c>
      <c r="B17" s="81"/>
      <c r="C17" s="78" t="n">
        <v>0</v>
      </c>
    </row>
    <row r="18" customFormat="false" ht="15.75" hidden="false" customHeight="true" outlineLevel="0" collapsed="false">
      <c r="A18" s="82" t="s">
        <v>35</v>
      </c>
      <c r="B18" s="83"/>
      <c r="C18" s="84"/>
    </row>
    <row r="19" customFormat="false" ht="15.75" hidden="false" customHeight="true" outlineLevel="0" collapsed="false">
      <c r="A19" s="76" t="s">
        <v>36</v>
      </c>
      <c r="B19" s="81"/>
      <c r="C19" s="78"/>
    </row>
    <row r="20" customFormat="false" ht="15.75" hidden="false" customHeight="true" outlineLevel="0" collapsed="false">
      <c r="A20" s="82" t="s">
        <v>37</v>
      </c>
      <c r="B20" s="83"/>
      <c r="C20" s="84"/>
    </row>
    <row r="21" customFormat="false" ht="15.75" hidden="false" customHeight="true" outlineLevel="0" collapsed="false">
      <c r="A21" s="76" t="s">
        <v>38</v>
      </c>
      <c r="B21" s="85"/>
      <c r="C21" s="78"/>
    </row>
    <row r="22" customFormat="false" ht="15.75" hidden="false" customHeight="true" outlineLevel="0" collapsed="false">
      <c r="A22" s="86" t="s">
        <v>39</v>
      </c>
      <c r="B22" s="87"/>
      <c r="C22" s="88" t="n">
        <f aca="false">SUM(C15:C21)</f>
        <v>2691</v>
      </c>
    </row>
    <row r="23" customFormat="false" ht="15.75" hidden="false" customHeight="true" outlineLevel="0" collapsed="false">
      <c r="A23" s="89"/>
      <c r="B23" s="90"/>
      <c r="C23" s="91"/>
    </row>
    <row r="24" customFormat="false" ht="16.15" hidden="false" customHeight="true" outlineLevel="0" collapsed="false">
      <c r="A24" s="72" t="s">
        <v>40</v>
      </c>
      <c r="B24" s="72"/>
      <c r="C24" s="72"/>
    </row>
    <row r="25" customFormat="false" ht="15.75" hidden="false" customHeight="true" outlineLevel="0" collapsed="false">
      <c r="A25" s="92" t="s">
        <v>41</v>
      </c>
      <c r="B25" s="93" t="s">
        <v>42</v>
      </c>
      <c r="C25" s="93" t="s">
        <v>31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</row>
    <row r="26" customFormat="false" ht="15.75" hidden="false" customHeight="true" outlineLevel="0" collapsed="false">
      <c r="A26" s="94" t="s">
        <v>43</v>
      </c>
      <c r="B26" s="95" t="n">
        <f aca="false">1/12</f>
        <v>0.0833333333333333</v>
      </c>
      <c r="C26" s="96" t="n">
        <f aca="false">$B26*C15</f>
        <v>172.5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</row>
    <row r="27" customFormat="false" ht="15.75" hidden="false" customHeight="true" outlineLevel="0" collapsed="false">
      <c r="A27" s="76" t="s">
        <v>44</v>
      </c>
      <c r="B27" s="79" t="n">
        <f aca="false">1/3*1/12</f>
        <v>0.0277777777777778</v>
      </c>
      <c r="C27" s="97" t="n">
        <f aca="false">C15*$B27</f>
        <v>57.5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</row>
    <row r="28" customFormat="false" ht="15.75" hidden="false" customHeight="true" outlineLevel="0" collapsed="false">
      <c r="A28" s="98" t="s">
        <v>45</v>
      </c>
      <c r="B28" s="99" t="n">
        <f aca="false">SUM(B26:B27)</f>
        <v>0.111111111111111</v>
      </c>
      <c r="C28" s="88" t="n">
        <f aca="false">SUM(C26:C27)</f>
        <v>230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</row>
    <row r="29" customFormat="false" ht="27.6" hidden="false" customHeight="true" outlineLevel="0" collapsed="false">
      <c r="A29" s="100" t="s">
        <v>46</v>
      </c>
      <c r="B29" s="101" t="s">
        <v>42</v>
      </c>
      <c r="C29" s="101" t="s">
        <v>31</v>
      </c>
    </row>
    <row r="30" customFormat="false" ht="15.75" hidden="false" customHeight="true" outlineLevel="0" collapsed="false">
      <c r="A30" s="76" t="s">
        <v>47</v>
      </c>
      <c r="B30" s="102" t="n">
        <v>0.2</v>
      </c>
      <c r="C30" s="103" t="n">
        <f aca="false">($C$22+$C$28)*$B30</f>
        <v>584.2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</row>
    <row r="31" customFormat="false" ht="15.75" hidden="false" customHeight="true" outlineLevel="0" collapsed="false">
      <c r="A31" s="76" t="s">
        <v>48</v>
      </c>
      <c r="B31" s="102" t="n">
        <v>0.025</v>
      </c>
      <c r="C31" s="103" t="n">
        <f aca="false">($C$22+$C$28)*$B31</f>
        <v>73.025</v>
      </c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</row>
    <row r="32" customFormat="false" ht="15.75" hidden="false" customHeight="true" outlineLevel="0" collapsed="false">
      <c r="A32" s="76" t="s">
        <v>49</v>
      </c>
      <c r="B32" s="106" t="n">
        <v>0.03</v>
      </c>
      <c r="C32" s="103" t="n">
        <f aca="false">($C$22+$C$28)*$B32</f>
        <v>87.63</v>
      </c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</row>
    <row r="33" customFormat="false" ht="15.75" hidden="false" customHeight="true" outlineLevel="0" collapsed="false">
      <c r="A33" s="76" t="s">
        <v>50</v>
      </c>
      <c r="B33" s="102" t="n">
        <v>0.015</v>
      </c>
      <c r="C33" s="103" t="n">
        <f aca="false">($C$22+$C$28)*$B33</f>
        <v>43.815</v>
      </c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</row>
    <row r="34" customFormat="false" ht="15.75" hidden="false" customHeight="true" outlineLevel="0" collapsed="false">
      <c r="A34" s="76" t="s">
        <v>51</v>
      </c>
      <c r="B34" s="102" t="n">
        <v>0.01</v>
      </c>
      <c r="C34" s="103" t="n">
        <f aca="false">($C$22+$C$28)*$B34</f>
        <v>29.21</v>
      </c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</row>
    <row r="35" customFormat="false" ht="15.75" hidden="false" customHeight="true" outlineLevel="0" collapsed="false">
      <c r="A35" s="76" t="s">
        <v>52</v>
      </c>
      <c r="B35" s="102" t="n">
        <v>0.006</v>
      </c>
      <c r="C35" s="103" t="n">
        <f aca="false">($C$22+$C$28)*$B35</f>
        <v>17.526</v>
      </c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</row>
    <row r="36" customFormat="false" ht="15.75" hidden="false" customHeight="true" outlineLevel="0" collapsed="false">
      <c r="A36" s="76" t="s">
        <v>53</v>
      </c>
      <c r="B36" s="102" t="n">
        <v>0.002</v>
      </c>
      <c r="C36" s="103" t="n">
        <f aca="false">($C$22+$C$28)*$B36</f>
        <v>5.842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</row>
    <row r="37" customFormat="false" ht="15.75" hidden="false" customHeight="true" outlineLevel="0" collapsed="false">
      <c r="A37" s="76" t="s">
        <v>54</v>
      </c>
      <c r="B37" s="102" t="n">
        <v>0.08</v>
      </c>
      <c r="C37" s="103" t="n">
        <f aca="false">($C$22+$C$28)*$B37</f>
        <v>233.68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</row>
    <row r="38" customFormat="false" ht="15.75" hidden="false" customHeight="true" outlineLevel="0" collapsed="false">
      <c r="A38" s="98" t="s">
        <v>45</v>
      </c>
      <c r="B38" s="99" t="n">
        <f aca="false">SUM(B30:B37)</f>
        <v>0.368</v>
      </c>
      <c r="C38" s="107" t="n">
        <f aca="false">SUM(C30:C37)</f>
        <v>1074.928</v>
      </c>
    </row>
    <row r="39" customFormat="false" ht="15.75" hidden="false" customHeight="true" outlineLevel="0" collapsed="false">
      <c r="A39" s="108" t="s">
        <v>55</v>
      </c>
      <c r="B39" s="101" t="s">
        <v>56</v>
      </c>
      <c r="C39" s="109" t="s">
        <v>31</v>
      </c>
    </row>
    <row r="40" customFormat="false" ht="15.75" hidden="false" customHeight="true" outlineLevel="0" collapsed="false">
      <c r="A40" s="76" t="s">
        <v>57</v>
      </c>
      <c r="B40" s="110" t="n">
        <v>5.5</v>
      </c>
      <c r="C40" s="111" t="n">
        <f aca="false">((2*22*$B$40)-0.06*C22)</f>
        <v>80.54</v>
      </c>
    </row>
    <row r="41" customFormat="false" ht="15.75" hidden="false" customHeight="true" outlineLevel="0" collapsed="false">
      <c r="A41" s="76" t="s">
        <v>58</v>
      </c>
      <c r="B41" s="112" t="n">
        <v>39.5</v>
      </c>
      <c r="C41" s="97" t="n">
        <f aca="false">($B$41*0.9)*22</f>
        <v>782.1</v>
      </c>
    </row>
    <row r="42" customFormat="false" ht="15.75" hidden="false" customHeight="true" outlineLevel="0" collapsed="false">
      <c r="A42" s="113" t="s">
        <v>59</v>
      </c>
      <c r="B42" s="112" t="n">
        <v>105.24</v>
      </c>
      <c r="C42" s="97" t="n">
        <f aca="false">B42</f>
        <v>105.24</v>
      </c>
    </row>
    <row r="43" customFormat="false" ht="15.75" hidden="false" customHeight="true" outlineLevel="0" collapsed="false">
      <c r="A43" s="76" t="s">
        <v>60</v>
      </c>
      <c r="B43" s="112" t="n">
        <v>12.43</v>
      </c>
      <c r="C43" s="97" t="n">
        <f aca="false">$B43</f>
        <v>12.43</v>
      </c>
    </row>
    <row r="44" customFormat="false" ht="15.75" hidden="false" customHeight="true" outlineLevel="0" collapsed="false">
      <c r="A44" s="76" t="s">
        <v>61</v>
      </c>
      <c r="B44" s="112"/>
      <c r="C44" s="97" t="n">
        <f aca="false">B44</f>
        <v>0</v>
      </c>
    </row>
    <row r="45" customFormat="false" ht="15.75" hidden="false" customHeight="true" outlineLevel="0" collapsed="false">
      <c r="A45" s="76" t="s">
        <v>62</v>
      </c>
      <c r="B45" s="112"/>
      <c r="C45" s="114"/>
    </row>
    <row r="46" customFormat="false" ht="15.75" hidden="false" customHeight="true" outlineLevel="0" collapsed="false">
      <c r="A46" s="98" t="s">
        <v>45</v>
      </c>
      <c r="B46" s="88"/>
      <c r="C46" s="107" t="n">
        <f aca="false">SUM(C40:C45)</f>
        <v>980.31</v>
      </c>
    </row>
    <row r="47" customFormat="false" ht="15.75" hidden="false" customHeight="true" outlineLevel="0" collapsed="false">
      <c r="A47" s="115" t="s">
        <v>63</v>
      </c>
      <c r="B47" s="75" t="s">
        <v>30</v>
      </c>
      <c r="C47" s="116" t="s">
        <v>31</v>
      </c>
    </row>
    <row r="48" customFormat="false" ht="15.75" hidden="false" customHeight="true" outlineLevel="0" collapsed="false">
      <c r="A48" s="117" t="s">
        <v>64</v>
      </c>
      <c r="B48" s="118" t="n">
        <f aca="false">B28</f>
        <v>0.111111111111111</v>
      </c>
      <c r="C48" s="96" t="n">
        <f aca="false">C28</f>
        <v>230</v>
      </c>
    </row>
    <row r="49" customFormat="false" ht="15.75" hidden="false" customHeight="true" outlineLevel="0" collapsed="false">
      <c r="A49" s="119" t="s">
        <v>65</v>
      </c>
      <c r="B49" s="120" t="n">
        <f aca="false">B38</f>
        <v>0.368</v>
      </c>
      <c r="C49" s="97" t="n">
        <f aca="false">C38</f>
        <v>1074.928</v>
      </c>
    </row>
    <row r="50" customFormat="false" ht="15.75" hidden="false" customHeight="true" outlineLevel="0" collapsed="false">
      <c r="A50" s="119" t="s">
        <v>66</v>
      </c>
      <c r="B50" s="121"/>
      <c r="C50" s="97" t="n">
        <f aca="false">C46</f>
        <v>980.31</v>
      </c>
    </row>
    <row r="51" customFormat="false" ht="15.75" hidden="false" customHeight="true" outlineLevel="0" collapsed="false">
      <c r="A51" s="86" t="s">
        <v>39</v>
      </c>
      <c r="B51" s="122"/>
      <c r="C51" s="88" t="n">
        <f aca="false">SUM(C48:C50)</f>
        <v>2285.238</v>
      </c>
    </row>
    <row r="52" customFormat="false" ht="15.75" hidden="false" customHeight="true" outlineLevel="0" collapsed="false">
      <c r="A52" s="123"/>
      <c r="B52" s="91"/>
      <c r="C52" s="91"/>
    </row>
    <row r="53" customFormat="false" ht="16.5" hidden="false" customHeight="true" outlineLevel="0" collapsed="false">
      <c r="A53" s="72" t="s">
        <v>67</v>
      </c>
      <c r="B53" s="72"/>
      <c r="C53" s="72"/>
    </row>
    <row r="54" customFormat="false" ht="15.75" hidden="false" customHeight="true" outlineLevel="0" collapsed="false">
      <c r="A54" s="73" t="s">
        <v>68</v>
      </c>
      <c r="B54" s="75" t="s">
        <v>42</v>
      </c>
      <c r="C54" s="124" t="s">
        <v>31</v>
      </c>
    </row>
    <row r="55" customFormat="false" ht="15.75" hidden="false" customHeight="true" outlineLevel="0" collapsed="false">
      <c r="A55" s="76" t="s">
        <v>69</v>
      </c>
      <c r="B55" s="125" t="n">
        <f aca="false">1/12*0.05</f>
        <v>0.00416666666666667</v>
      </c>
      <c r="C55" s="126" t="n">
        <f aca="false">$B55*$C$22</f>
        <v>11.2125</v>
      </c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</row>
    <row r="56" customFormat="false" ht="15.75" hidden="false" customHeight="true" outlineLevel="0" collapsed="false">
      <c r="A56" s="82" t="s">
        <v>70</v>
      </c>
      <c r="B56" s="127" t="n">
        <f aca="false">B37*B55</f>
        <v>0.000333333333333333</v>
      </c>
      <c r="C56" s="126" t="n">
        <f aca="false">$B56*$C$22</f>
        <v>0.897</v>
      </c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</row>
    <row r="57" customFormat="false" ht="15.75" hidden="false" customHeight="true" outlineLevel="0" collapsed="false">
      <c r="A57" s="76" t="s">
        <v>71</v>
      </c>
      <c r="B57" s="125" t="n">
        <v>0</v>
      </c>
      <c r="C57" s="126" t="n">
        <f aca="false">B57*$C$22</f>
        <v>0</v>
      </c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</row>
    <row r="58" customFormat="false" ht="15.75" hidden="false" customHeight="true" outlineLevel="0" collapsed="false">
      <c r="A58" s="76" t="s">
        <v>72</v>
      </c>
      <c r="B58" s="125" t="n">
        <f aca="false">1/30*7/12</f>
        <v>0.0194444444444444</v>
      </c>
      <c r="C58" s="126" t="n">
        <f aca="false">$B58*$C$22</f>
        <v>52.325</v>
      </c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  <c r="BI58" s="105"/>
      <c r="BJ58" s="105"/>
      <c r="BK58" s="105"/>
    </row>
    <row r="59" customFormat="false" ht="15.75" hidden="false" customHeight="true" outlineLevel="0" collapsed="false">
      <c r="A59" s="76" t="s">
        <v>73</v>
      </c>
      <c r="B59" s="127" t="n">
        <f aca="false">B58*B38</f>
        <v>0.00715555555555556</v>
      </c>
      <c r="C59" s="126" t="n">
        <f aca="false">$B59*$C$22</f>
        <v>19.2556</v>
      </c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</row>
    <row r="60" customFormat="false" ht="15.75" hidden="false" customHeight="true" outlineLevel="0" collapsed="false">
      <c r="A60" s="76" t="s">
        <v>74</v>
      </c>
      <c r="B60" s="128" t="n">
        <f aca="false">B37*0.4*0.9*(1+1/12+1/12+1/3*1/12)</f>
        <v>0.0344</v>
      </c>
      <c r="C60" s="126" t="n">
        <f aca="false">$B60*$C$22</f>
        <v>92.5704</v>
      </c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</row>
    <row r="61" customFormat="false" ht="15.75" hidden="false" customHeight="true" outlineLevel="0" collapsed="false">
      <c r="A61" s="98" t="s">
        <v>39</v>
      </c>
      <c r="B61" s="129" t="n">
        <f aca="false">SUM(B55:B60)</f>
        <v>0.0655</v>
      </c>
      <c r="C61" s="88" t="n">
        <f aca="false">SUM(C55:C60)</f>
        <v>176.2605</v>
      </c>
    </row>
    <row r="62" customFormat="false" ht="15.75" hidden="false" customHeight="true" outlineLevel="0" collapsed="false">
      <c r="A62" s="123"/>
      <c r="B62" s="91"/>
      <c r="C62" s="91"/>
    </row>
    <row r="63" customFormat="false" ht="16.15" hidden="false" customHeight="true" outlineLevel="0" collapsed="false">
      <c r="A63" s="72" t="s">
        <v>75</v>
      </c>
      <c r="B63" s="72"/>
      <c r="C63" s="72"/>
    </row>
    <row r="64" customFormat="false" ht="15.75" hidden="false" customHeight="true" outlineLevel="0" collapsed="false">
      <c r="A64" s="130" t="s">
        <v>76</v>
      </c>
      <c r="B64" s="93" t="s">
        <v>42</v>
      </c>
      <c r="C64" s="131" t="s">
        <v>31</v>
      </c>
    </row>
    <row r="65" customFormat="false" ht="15.95" hidden="false" customHeight="true" outlineLevel="0" collapsed="false">
      <c r="A65" s="76" t="s">
        <v>77</v>
      </c>
      <c r="B65" s="79" t="n">
        <f aca="false">1/12</f>
        <v>0.0833333333333333</v>
      </c>
      <c r="C65" s="103" t="n">
        <f aca="false">(C$22+(C$51-C$40)+C$61)*$B65</f>
        <v>422.663208333333</v>
      </c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5"/>
      <c r="AW65" s="105"/>
      <c r="AX65" s="105"/>
      <c r="AY65" s="105"/>
      <c r="AZ65" s="105"/>
      <c r="BA65" s="105"/>
      <c r="BB65" s="105"/>
      <c r="BC65" s="105"/>
      <c r="BD65" s="105"/>
      <c r="BE65" s="105"/>
      <c r="BF65" s="105"/>
      <c r="BG65" s="105"/>
      <c r="BH65" s="105"/>
      <c r="BI65" s="105"/>
      <c r="BJ65" s="105"/>
      <c r="BK65" s="105"/>
    </row>
    <row r="66" customFormat="false" ht="15.75" hidden="false" customHeight="true" outlineLevel="0" collapsed="false">
      <c r="A66" s="76" t="s">
        <v>78</v>
      </c>
      <c r="B66" s="79" t="n">
        <f aca="false">4.8616/30/12</f>
        <v>0.0135044444444444</v>
      </c>
      <c r="C66" s="103" t="n">
        <f aca="false">(C$22+(C$51-C$40)+C$61)*$B66</f>
        <v>68.4939817877778</v>
      </c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</row>
    <row r="67" customFormat="false" ht="15.75" hidden="false" customHeight="true" outlineLevel="0" collapsed="false">
      <c r="A67" s="76" t="s">
        <v>79</v>
      </c>
      <c r="B67" s="79" t="n">
        <f aca="false">5/30/12*0.015*0.8988</f>
        <v>0.00018725</v>
      </c>
      <c r="C67" s="103" t="n">
        <f aca="false">(C$22+(C$51-C$40-C$41)+C$61)*$B67</f>
        <v>0.803276004125</v>
      </c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</row>
    <row r="68" customFormat="false" ht="15.75" hidden="false" customHeight="true" outlineLevel="0" collapsed="false">
      <c r="A68" s="76" t="s">
        <v>80</v>
      </c>
      <c r="B68" s="79" t="n">
        <f aca="false">0.9659/30/12</f>
        <v>0.00268305555555556</v>
      </c>
      <c r="C68" s="103" t="n">
        <f aca="false">(C$22+(C$51-C$40-C$41)+C$61)*$B68</f>
        <v>11.5099286809722</v>
      </c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</row>
    <row r="69" customFormat="false" ht="15.75" hidden="false" customHeight="true" outlineLevel="0" collapsed="false">
      <c r="A69" s="76" t="s">
        <v>38</v>
      </c>
      <c r="B69" s="79" t="n">
        <v>0</v>
      </c>
      <c r="C69" s="103" t="n">
        <f aca="false">(C$22+(C$51-C$40-C$41)+C$61)*$B69</f>
        <v>0</v>
      </c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05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</row>
    <row r="70" customFormat="false" ht="15.75" hidden="false" customHeight="true" outlineLevel="0" collapsed="false">
      <c r="A70" s="98" t="s">
        <v>45</v>
      </c>
      <c r="B70" s="99" t="n">
        <f aca="false">SUM(B65:B69)</f>
        <v>0.0997080833333333</v>
      </c>
      <c r="C70" s="107" t="n">
        <f aca="false">SUM(C65:C69)</f>
        <v>503.470394806208</v>
      </c>
    </row>
    <row r="71" customFormat="false" ht="15.75" hidden="false" customHeight="true" outlineLevel="0" collapsed="false">
      <c r="A71" s="130" t="s">
        <v>81</v>
      </c>
      <c r="B71" s="132"/>
      <c r="C71" s="131" t="s">
        <v>31</v>
      </c>
    </row>
    <row r="72" customFormat="false" ht="15.75" hidden="false" customHeight="true" outlineLevel="0" collapsed="false">
      <c r="A72" s="82" t="s">
        <v>82</v>
      </c>
      <c r="B72" s="133" t="n">
        <v>0</v>
      </c>
      <c r="C72" s="13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</row>
    <row r="73" customFormat="false" ht="15.75" hidden="false" customHeight="true" outlineLevel="0" collapsed="false">
      <c r="A73" s="98" t="s">
        <v>45</v>
      </c>
      <c r="B73" s="99" t="n">
        <v>0</v>
      </c>
      <c r="C73" s="107"/>
    </row>
    <row r="74" customFormat="false" ht="15.75" hidden="false" customHeight="true" outlineLevel="0" collapsed="false">
      <c r="A74" s="130" t="s">
        <v>83</v>
      </c>
      <c r="B74" s="132"/>
      <c r="C74" s="131" t="s">
        <v>31</v>
      </c>
    </row>
    <row r="75" customFormat="false" ht="15.75" hidden="false" customHeight="true" outlineLevel="0" collapsed="false">
      <c r="A75" s="76" t="s">
        <v>84</v>
      </c>
      <c r="B75" s="106" t="n">
        <f aca="false">(120/30)*0.1012*0.0032</f>
        <v>0.00129536</v>
      </c>
      <c r="C75" s="103" t="n">
        <f aca="false">(C$22+C$51+C$61)*$B75</f>
        <v>6.67434045696</v>
      </c>
    </row>
    <row r="76" customFormat="false" ht="15.75" hidden="false" customHeight="true" outlineLevel="0" collapsed="false">
      <c r="A76" s="98" t="s">
        <v>39</v>
      </c>
      <c r="B76" s="99" t="n">
        <f aca="false">B75</f>
        <v>0.00129536</v>
      </c>
      <c r="C76" s="107" t="n">
        <f aca="false">C75</f>
        <v>6.67434045696</v>
      </c>
    </row>
    <row r="77" customFormat="false" ht="15.75" hidden="false" customHeight="true" outlineLevel="0" collapsed="false">
      <c r="A77" s="130" t="s">
        <v>85</v>
      </c>
      <c r="B77" s="132"/>
      <c r="C77" s="131" t="s">
        <v>31</v>
      </c>
    </row>
    <row r="78" customFormat="false" ht="15.75" hidden="false" customHeight="true" outlineLevel="0" collapsed="false">
      <c r="A78" s="76" t="s">
        <v>86</v>
      </c>
      <c r="B78" s="106" t="n">
        <v>0</v>
      </c>
      <c r="C78" s="103"/>
    </row>
    <row r="79" customFormat="false" ht="15.75" hidden="false" customHeight="true" outlineLevel="0" collapsed="false">
      <c r="A79" s="98" t="s">
        <v>39</v>
      </c>
      <c r="B79" s="99" t="n">
        <f aca="false">B78</f>
        <v>0</v>
      </c>
      <c r="C79" s="107" t="n">
        <f aca="false">C78</f>
        <v>0</v>
      </c>
    </row>
    <row r="80" customFormat="false" ht="15.75" hidden="false" customHeight="true" outlineLevel="0" collapsed="false">
      <c r="A80" s="135" t="s">
        <v>87</v>
      </c>
      <c r="B80" s="75" t="s">
        <v>30</v>
      </c>
      <c r="C80" s="136" t="s">
        <v>31</v>
      </c>
    </row>
    <row r="81" customFormat="false" ht="15.75" hidden="false" customHeight="true" outlineLevel="0" collapsed="false">
      <c r="A81" s="137" t="s">
        <v>88</v>
      </c>
      <c r="B81" s="138" t="n">
        <f aca="false">B70</f>
        <v>0.0997080833333333</v>
      </c>
      <c r="C81" s="96" t="n">
        <f aca="false">C70</f>
        <v>503.470394806208</v>
      </c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  <c r="BH81" s="105"/>
      <c r="BI81" s="105"/>
      <c r="BJ81" s="105"/>
      <c r="BK81" s="105"/>
    </row>
    <row r="82" customFormat="false" ht="15.75" hidden="false" customHeight="true" outlineLevel="0" collapsed="false">
      <c r="A82" s="139" t="s">
        <v>89</v>
      </c>
      <c r="B82" s="138" t="n">
        <f aca="false">B73</f>
        <v>0</v>
      </c>
      <c r="C82" s="97" t="n">
        <f aca="false">C73</f>
        <v>0</v>
      </c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</row>
    <row r="83" customFormat="false" ht="15.75" hidden="false" customHeight="true" outlineLevel="0" collapsed="false">
      <c r="A83" s="139" t="s">
        <v>90</v>
      </c>
      <c r="B83" s="138" t="n">
        <f aca="false">B76</f>
        <v>0.00129536</v>
      </c>
      <c r="C83" s="97" t="n">
        <f aca="false">C76</f>
        <v>6.67434045696</v>
      </c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  <c r="BH83" s="105"/>
      <c r="BI83" s="105"/>
      <c r="BJ83" s="105"/>
      <c r="BK83" s="105"/>
    </row>
    <row r="84" customFormat="false" ht="15.75" hidden="false" customHeight="true" outlineLevel="0" collapsed="false">
      <c r="A84" s="139" t="s">
        <v>91</v>
      </c>
      <c r="B84" s="138" t="n">
        <f aca="false">B79</f>
        <v>0</v>
      </c>
      <c r="C84" s="97" t="n">
        <f aca="false">C79</f>
        <v>0</v>
      </c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  <c r="BI84" s="105"/>
      <c r="BJ84" s="105"/>
      <c r="BK84" s="105"/>
    </row>
    <row r="85" customFormat="false" ht="15.75" hidden="false" customHeight="true" outlineLevel="0" collapsed="false">
      <c r="A85" s="86" t="s">
        <v>39</v>
      </c>
      <c r="B85" s="129"/>
      <c r="C85" s="88" t="n">
        <f aca="false">SUM(C81:C84)</f>
        <v>510.144735263168</v>
      </c>
    </row>
    <row r="86" customFormat="false" ht="15.75" hidden="false" customHeight="true" outlineLevel="0" collapsed="false">
      <c r="A86" s="123"/>
      <c r="B86" s="140"/>
      <c r="C86" s="91"/>
    </row>
    <row r="87" customFormat="false" ht="16.5" hidden="false" customHeight="true" outlineLevel="0" collapsed="false">
      <c r="A87" s="72" t="s">
        <v>92</v>
      </c>
      <c r="B87" s="72"/>
      <c r="C87" s="72"/>
    </row>
    <row r="88" customFormat="false" ht="15.75" hidden="false" customHeight="true" outlineLevel="0" collapsed="false">
      <c r="A88" s="141" t="s">
        <v>93</v>
      </c>
      <c r="B88" s="75" t="s">
        <v>56</v>
      </c>
      <c r="C88" s="136" t="s">
        <v>31</v>
      </c>
    </row>
    <row r="89" customFormat="false" ht="15.75" hidden="false" customHeight="true" outlineLevel="0" collapsed="false">
      <c r="A89" s="137" t="s">
        <v>94</v>
      </c>
      <c r="B89" s="142" t="n">
        <f aca="false">Uniforme_e_equipamentos!E17</f>
        <v>89.85</v>
      </c>
      <c r="C89" s="111" t="n">
        <f aca="false">$B89</f>
        <v>89.85</v>
      </c>
    </row>
    <row r="90" customFormat="false" ht="15.75" hidden="false" customHeight="true" outlineLevel="0" collapsed="false">
      <c r="A90" s="139" t="s">
        <v>95</v>
      </c>
      <c r="B90" s="143"/>
      <c r="C90" s="144" t="n">
        <f aca="false">$B90</f>
        <v>0</v>
      </c>
    </row>
    <row r="91" customFormat="false" ht="15.75" hidden="false" customHeight="true" outlineLevel="0" collapsed="false">
      <c r="A91" s="139" t="s">
        <v>96</v>
      </c>
      <c r="B91" s="142" t="n">
        <f aca="false">'Motocicleta_-_Custo_Fixo_e_Vari'!D15</f>
        <v>479.441666666667</v>
      </c>
      <c r="C91" s="144" t="n">
        <f aca="false">$B91</f>
        <v>479.441666666667</v>
      </c>
    </row>
    <row r="92" customFormat="false" ht="15.75" hidden="false" customHeight="true" outlineLevel="0" collapsed="false">
      <c r="A92" s="139" t="s">
        <v>97</v>
      </c>
      <c r="B92" s="142" t="n">
        <f aca="false">Uniforme_e_equipamentos!E25</f>
        <v>70.2046666666667</v>
      </c>
      <c r="C92" s="144" t="n">
        <f aca="false">$B92</f>
        <v>70.2046666666667</v>
      </c>
    </row>
    <row r="93" customFormat="false" ht="15.75" hidden="false" customHeight="true" outlineLevel="0" collapsed="false">
      <c r="A93" s="145" t="s">
        <v>98</v>
      </c>
      <c r="B93" s="146"/>
      <c r="C93" s="144" t="n">
        <f aca="false">B93</f>
        <v>0</v>
      </c>
    </row>
    <row r="94" customFormat="false" ht="15.75" hidden="false" customHeight="true" outlineLevel="0" collapsed="false">
      <c r="A94" s="147" t="s">
        <v>39</v>
      </c>
      <c r="B94" s="148"/>
      <c r="C94" s="88" t="n">
        <f aca="false">SUM(C89:C93)</f>
        <v>639.496333333333</v>
      </c>
    </row>
    <row r="95" customFormat="false" ht="15.75" hidden="false" customHeight="true" outlineLevel="0" collapsed="false">
      <c r="A95" s="123"/>
      <c r="B95" s="140"/>
      <c r="C95" s="91"/>
    </row>
    <row r="96" customFormat="false" ht="16.5" hidden="false" customHeight="true" outlineLevel="0" collapsed="false">
      <c r="A96" s="72" t="s">
        <v>99</v>
      </c>
      <c r="B96" s="72"/>
      <c r="C96" s="72"/>
    </row>
    <row r="97" customFormat="false" ht="15.75" hidden="false" customHeight="true" outlineLevel="0" collapsed="false">
      <c r="A97" s="73" t="s">
        <v>100</v>
      </c>
      <c r="B97" s="75" t="s">
        <v>42</v>
      </c>
      <c r="C97" s="136" t="s">
        <v>31</v>
      </c>
    </row>
    <row r="98" customFormat="false" ht="15.75" hidden="false" customHeight="true" outlineLevel="0" collapsed="false">
      <c r="A98" s="76" t="s">
        <v>101</v>
      </c>
      <c r="B98" s="149" t="n">
        <v>0.06</v>
      </c>
      <c r="C98" s="150" t="n">
        <f aca="false">(C$22+C$51+C$61+C$85+C$94)*$B98</f>
        <v>378.12837411579</v>
      </c>
    </row>
    <row r="99" customFormat="false" ht="15.75" hidden="false" customHeight="true" outlineLevel="0" collapsed="false">
      <c r="A99" s="76" t="s">
        <v>102</v>
      </c>
      <c r="B99" s="149" t="n">
        <v>0.0679</v>
      </c>
      <c r="C99" s="151" t="n">
        <f aca="false">(C$22+C$51+C$61+C$85+C$94+C$98)*$B99</f>
        <v>453.590193310165</v>
      </c>
    </row>
    <row r="100" customFormat="false" ht="15.75" hidden="false" customHeight="true" outlineLevel="0" collapsed="false">
      <c r="A100" s="152" t="s">
        <v>103</v>
      </c>
      <c r="B100" s="153" t="n">
        <f aca="false">B101+B102</f>
        <v>0.1175</v>
      </c>
      <c r="C100" s="154" t="n">
        <f aca="false">((C$22+C$51+C$61+C$85+C$94+C$98+C$99)/(1-($B100)))*$B100</f>
        <v>949.833802813188</v>
      </c>
    </row>
    <row r="101" customFormat="false" ht="15.75" hidden="false" customHeight="true" outlineLevel="0" collapsed="false">
      <c r="A101" s="155" t="s">
        <v>104</v>
      </c>
      <c r="B101" s="149" t="n">
        <f aca="false">0.0165+0.076</f>
        <v>0.0925</v>
      </c>
      <c r="C101" s="151" t="n">
        <f aca="false">((C$22+C$51+C$61+C$85+C$94+C$98+C$99)/(1-($B$100)))*$B101</f>
        <v>747.741504342297</v>
      </c>
    </row>
    <row r="102" customFormat="false" ht="15.75" hidden="false" customHeight="true" outlineLevel="0" collapsed="false">
      <c r="A102" s="155" t="s">
        <v>105</v>
      </c>
      <c r="B102" s="127" t="n">
        <v>0.025</v>
      </c>
      <c r="C102" s="151" t="n">
        <f aca="false">((C$22+C$51+C$61+C$85+C$94+C$98+C$99)/(1-($B$100)))*$B102</f>
        <v>202.092298470891</v>
      </c>
    </row>
    <row r="103" customFormat="false" ht="15.75" hidden="false" customHeight="true" outlineLevel="0" collapsed="false">
      <c r="A103" s="156" t="s">
        <v>106</v>
      </c>
      <c r="B103" s="157"/>
      <c r="C103" s="88" t="n">
        <f aca="false">SUM(C98:C100)</f>
        <v>1781.55237023914</v>
      </c>
    </row>
    <row r="104" customFormat="false" ht="15.75" hidden="false" customHeight="true" outlineLevel="0" collapsed="false">
      <c r="A104" s="123"/>
      <c r="B104" s="140"/>
      <c r="C104" s="91"/>
    </row>
    <row r="105" customFormat="false" ht="15.75" hidden="false" customHeight="true" outlineLevel="0" collapsed="false">
      <c r="A105" s="89"/>
      <c r="B105" s="90"/>
      <c r="C105" s="90"/>
    </row>
    <row r="106" customFormat="false" ht="35.25" hidden="false" customHeight="true" outlineLevel="0" collapsed="false">
      <c r="A106" s="158" t="s">
        <v>107</v>
      </c>
      <c r="B106" s="158"/>
      <c r="C106" s="159" t="s">
        <v>27</v>
      </c>
    </row>
    <row r="107" customFormat="false" ht="15" hidden="false" customHeight="true" outlineLevel="0" collapsed="false">
      <c r="A107" s="160" t="s">
        <v>108</v>
      </c>
      <c r="B107" s="160"/>
      <c r="C107" s="161" t="s">
        <v>31</v>
      </c>
    </row>
    <row r="108" customFormat="false" ht="15" hidden="false" customHeight="true" outlineLevel="0" collapsed="false">
      <c r="A108" s="162" t="s">
        <v>109</v>
      </c>
      <c r="B108" s="162"/>
      <c r="C108" s="163" t="n">
        <f aca="false">C22</f>
        <v>2691</v>
      </c>
    </row>
    <row r="109" customFormat="false" ht="15" hidden="false" customHeight="true" outlineLevel="0" collapsed="false">
      <c r="A109" s="162" t="s">
        <v>110</v>
      </c>
      <c r="B109" s="162"/>
      <c r="C109" s="163" t="n">
        <f aca="false">C51</f>
        <v>2285.238</v>
      </c>
    </row>
    <row r="110" customFormat="false" ht="15" hidden="false" customHeight="true" outlineLevel="0" collapsed="false">
      <c r="A110" s="162" t="s">
        <v>111</v>
      </c>
      <c r="B110" s="162"/>
      <c r="C110" s="163" t="n">
        <f aca="false">C61</f>
        <v>176.2605</v>
      </c>
    </row>
    <row r="111" customFormat="false" ht="15" hidden="false" customHeight="true" outlineLevel="0" collapsed="false">
      <c r="A111" s="162" t="s">
        <v>112</v>
      </c>
      <c r="B111" s="162"/>
      <c r="C111" s="163" t="n">
        <f aca="false">C85</f>
        <v>510.144735263168</v>
      </c>
    </row>
    <row r="112" customFormat="false" ht="15.75" hidden="false" customHeight="true" outlineLevel="0" collapsed="false">
      <c r="A112" s="162" t="s">
        <v>113</v>
      </c>
      <c r="B112" s="162"/>
      <c r="C112" s="163" t="n">
        <f aca="false">C94</f>
        <v>639.496333333333</v>
      </c>
    </row>
    <row r="113" customFormat="false" ht="15.75" hidden="false" customHeight="true" outlineLevel="0" collapsed="false">
      <c r="A113" s="164" t="s">
        <v>114</v>
      </c>
      <c r="B113" s="164"/>
      <c r="C113" s="165" t="n">
        <f aca="false">SUM(C108:C112)</f>
        <v>6302.1395685965</v>
      </c>
    </row>
    <row r="114" customFormat="false" ht="15.75" hidden="false" customHeight="true" outlineLevel="0" collapsed="false">
      <c r="A114" s="162" t="s">
        <v>115</v>
      </c>
      <c r="B114" s="162"/>
      <c r="C114" s="163" t="n">
        <f aca="false">C103</f>
        <v>1781.55237023914</v>
      </c>
    </row>
    <row r="115" customFormat="false" ht="15.75" hidden="false" customHeight="true" outlineLevel="0" collapsed="false">
      <c r="A115" s="159" t="s">
        <v>116</v>
      </c>
      <c r="B115" s="159" t="s">
        <v>117</v>
      </c>
      <c r="C115" s="166" t="n">
        <f aca="false">TRUNC(SUM(C113,C114),2)</f>
        <v>8083.69</v>
      </c>
    </row>
    <row r="116" customFormat="false" ht="15.75" hidden="false" customHeight="true" outlineLevel="0" collapsed="false">
      <c r="A116" s="159" t="s">
        <v>118</v>
      </c>
      <c r="B116" s="159" t="s">
        <v>117</v>
      </c>
      <c r="C116" s="166" t="n">
        <f aca="false">C115/220*4.5</f>
        <v>165.348204545455</v>
      </c>
      <c r="D116" s="167"/>
    </row>
    <row r="117" customFormat="false" ht="12.75" hidden="false" customHeight="true" outlineLevel="0" collapsed="false">
      <c r="A117" s="159" t="s">
        <v>119</v>
      </c>
      <c r="B117" s="159" t="s">
        <v>117</v>
      </c>
      <c r="C117" s="166" t="n">
        <f aca="false">TRUNC((C116*30),2)</f>
        <v>4960.44</v>
      </c>
      <c r="D117" s="168"/>
    </row>
    <row r="118" customFormat="false" ht="55.9" hidden="false" customHeight="true" outlineLevel="0" collapsed="false">
      <c r="A118" s="169" t="s">
        <v>120</v>
      </c>
      <c r="B118" s="169"/>
      <c r="C118" s="169"/>
    </row>
    <row r="119" customFormat="false" ht="12.75" hidden="false" customHeight="true" outlineLevel="0" collapsed="false">
      <c r="A119" s="49" t="s">
        <v>121</v>
      </c>
    </row>
    <row r="120" customFormat="false" ht="12.75" hidden="false" customHeight="true" outlineLevel="0" collapsed="false">
      <c r="A120" s="49" t="s">
        <v>122</v>
      </c>
    </row>
  </sheetData>
  <mergeCells count="21">
    <mergeCell ref="A1:C1"/>
    <mergeCell ref="A2:C2"/>
    <mergeCell ref="A3:C3"/>
    <mergeCell ref="A4:C4"/>
    <mergeCell ref="A6:C6"/>
    <mergeCell ref="A13:C13"/>
    <mergeCell ref="A24:C24"/>
    <mergeCell ref="A53:C53"/>
    <mergeCell ref="A63:C63"/>
    <mergeCell ref="A87:C87"/>
    <mergeCell ref="A96:C96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8:C118"/>
  </mergeCells>
  <printOptions headings="false" gridLines="false" gridLinesSet="true" horizontalCentered="false" verticalCentered="false"/>
  <pageMargins left="0.7875" right="0.7875" top="1.33888888888889" bottom="1.3388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Roman1,Regular"&amp;12&amp;A</oddHeader>
    <oddFooter>&amp;C&amp;"Times New Roman1,Regular"&amp;12Página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60"/>
  <sheetViews>
    <sheetView showFormulas="false" showGridLines="false" showRowColHeaders="true" showZeros="true" rightToLeft="false" tabSelected="false" showOutlineSymbols="true" defaultGridColor="true" view="normal" topLeftCell="A9" colorId="64" zoomScale="100" zoomScaleNormal="100" zoomScalePageLayoutView="100" workbookViewId="0">
      <selection pane="topLeft" activeCell="A19" activeCellId="0" sqref="A19"/>
    </sheetView>
  </sheetViews>
  <sheetFormatPr defaultRowHeight="14.65" zeroHeight="false" outlineLevelRow="0" outlineLevelCol="0"/>
  <cols>
    <col collapsed="false" customWidth="true" hidden="false" outlineLevel="0" max="1" min="1" style="0" width="30.38"/>
    <col collapsed="false" customWidth="true" hidden="false" outlineLevel="0" max="2" min="2" style="0" width="12.75"/>
    <col collapsed="false" customWidth="true" hidden="false" outlineLevel="0" max="3" min="3" style="0" width="11.62"/>
    <col collapsed="false" customWidth="true" hidden="false" outlineLevel="0" max="4" min="4" style="0" width="12"/>
    <col collapsed="false" customWidth="false" hidden="false" outlineLevel="0" max="5" min="5" style="0" width="11.5"/>
    <col collapsed="false" customWidth="true" hidden="false" outlineLevel="0" max="6" min="6" style="0" width="8.25"/>
    <col collapsed="false" customWidth="true" hidden="false" outlineLevel="0" max="7" min="7" style="0" width="13.75"/>
    <col collapsed="false" customWidth="true" hidden="false" outlineLevel="0" max="64" min="8" style="0" width="8.25"/>
    <col collapsed="false" customWidth="true" hidden="false" outlineLevel="0" max="1025" min="65" style="0" width="8.74"/>
  </cols>
  <sheetData>
    <row r="1" customFormat="false" ht="24.4" hidden="false" customHeight="true" outlineLevel="0" collapsed="false">
      <c r="A1" s="170" t="s">
        <v>0</v>
      </c>
      <c r="B1" s="170"/>
      <c r="C1" s="170"/>
      <c r="D1" s="170"/>
      <c r="E1" s="170"/>
    </row>
    <row r="2" customFormat="false" ht="12.75" hidden="false" customHeight="true" outlineLevel="0" collapsed="false">
      <c r="A2" s="4" t="s">
        <v>1</v>
      </c>
      <c r="B2" s="4"/>
      <c r="C2" s="4"/>
      <c r="D2" s="4"/>
      <c r="E2" s="4"/>
    </row>
    <row r="3" customFormat="false" ht="12.75" hidden="false" customHeight="true" outlineLevel="0" collapsed="false">
      <c r="A3" s="5" t="s">
        <v>16</v>
      </c>
      <c r="B3" s="5"/>
      <c r="C3" s="5"/>
      <c r="D3" s="5"/>
      <c r="E3" s="5"/>
    </row>
    <row r="5" customFormat="false" ht="14.65" hidden="false" customHeight="true" outlineLevel="0" collapsed="false">
      <c r="A5" s="6" t="s">
        <v>123</v>
      </c>
      <c r="B5" s="6"/>
      <c r="C5" s="6"/>
      <c r="D5" s="6"/>
      <c r="E5" s="6"/>
    </row>
    <row r="6" customFormat="false" ht="14.65" hidden="false" customHeight="true" outlineLevel="0" collapsed="false">
      <c r="A6" s="171"/>
      <c r="B6" s="172"/>
      <c r="C6" s="172"/>
      <c r="D6" s="172"/>
      <c r="E6" s="172"/>
    </row>
    <row r="7" customFormat="false" ht="14.65" hidden="false" customHeight="true" outlineLevel="0" collapsed="false">
      <c r="A7" s="173" t="s">
        <v>124</v>
      </c>
      <c r="B7" s="173"/>
      <c r="C7" s="173"/>
      <c r="D7" s="173"/>
      <c r="E7" s="173"/>
    </row>
    <row r="8" customFormat="false" ht="54" hidden="false" customHeight="true" outlineLevel="0" collapsed="false">
      <c r="A8" s="174" t="s">
        <v>125</v>
      </c>
      <c r="B8" s="175" t="s">
        <v>126</v>
      </c>
      <c r="C8" s="175" t="s">
        <v>127</v>
      </c>
      <c r="D8" s="175" t="s">
        <v>128</v>
      </c>
      <c r="E8" s="174" t="s">
        <v>129</v>
      </c>
      <c r="G8" s="176"/>
      <c r="H8" s="176"/>
      <c r="I8" s="176"/>
    </row>
    <row r="9" customFormat="false" ht="14.65" hidden="false" customHeight="true" outlineLevel="0" collapsed="false">
      <c r="A9" s="177" t="s">
        <v>130</v>
      </c>
      <c r="B9" s="178" t="n">
        <v>76.33</v>
      </c>
      <c r="C9" s="179" t="n">
        <v>4</v>
      </c>
      <c r="D9" s="180" t="n">
        <f aca="false">ROUND((B9*C9),2)</f>
        <v>305.32</v>
      </c>
      <c r="E9" s="180" t="n">
        <f aca="false">ROUND((D9/12),2)</f>
        <v>25.44</v>
      </c>
      <c r="G9" s="176"/>
      <c r="H9" s="176"/>
      <c r="I9" s="176"/>
    </row>
    <row r="10" customFormat="false" ht="14.65" hidden="false" customHeight="true" outlineLevel="0" collapsed="false">
      <c r="A10" s="181" t="s">
        <v>131</v>
      </c>
      <c r="B10" s="182" t="n">
        <v>67.91</v>
      </c>
      <c r="C10" s="183" t="n">
        <v>2</v>
      </c>
      <c r="D10" s="180" t="n">
        <f aca="false">ROUND((B10*C10),2)</f>
        <v>135.82</v>
      </c>
      <c r="E10" s="180" t="n">
        <f aca="false">ROUND((D10/12),2)</f>
        <v>11.32</v>
      </c>
      <c r="G10" s="176"/>
      <c r="H10" s="176"/>
      <c r="I10" s="176"/>
    </row>
    <row r="11" customFormat="false" ht="14.65" hidden="false" customHeight="true" outlineLevel="0" collapsed="false">
      <c r="A11" s="177" t="s">
        <v>132</v>
      </c>
      <c r="B11" s="178" t="n">
        <v>193.4</v>
      </c>
      <c r="C11" s="179" t="n">
        <v>1</v>
      </c>
      <c r="D11" s="180" t="n">
        <f aca="false">ROUND((B11*C11),2)</f>
        <v>193.4</v>
      </c>
      <c r="E11" s="180" t="n">
        <f aca="false">ROUND((D11/12),2)</f>
        <v>16.12</v>
      </c>
      <c r="G11" s="176"/>
      <c r="H11" s="176"/>
      <c r="I11" s="176"/>
    </row>
    <row r="12" customFormat="false" ht="14.65" hidden="false" customHeight="true" outlineLevel="0" collapsed="false">
      <c r="A12" s="181" t="s">
        <v>133</v>
      </c>
      <c r="B12" s="182" t="n">
        <v>40.35</v>
      </c>
      <c r="C12" s="183" t="n">
        <v>1</v>
      </c>
      <c r="D12" s="180" t="n">
        <f aca="false">ROUND((B12*C12),2)</f>
        <v>40.35</v>
      </c>
      <c r="E12" s="180" t="n">
        <f aca="false">ROUND((D12/12),2)</f>
        <v>3.36</v>
      </c>
      <c r="G12" s="176"/>
      <c r="H12" s="176"/>
      <c r="I12" s="176"/>
    </row>
    <row r="13" customFormat="false" ht="14.65" hidden="false" customHeight="true" outlineLevel="0" collapsed="false">
      <c r="A13" s="177" t="s">
        <v>134</v>
      </c>
      <c r="B13" s="178" t="n">
        <v>159.91</v>
      </c>
      <c r="C13" s="179" t="n">
        <v>1</v>
      </c>
      <c r="D13" s="180" t="n">
        <f aca="false">ROUND((B13*C13),2)</f>
        <v>159.91</v>
      </c>
      <c r="E13" s="180" t="n">
        <f aca="false">ROUND((D13/12),2)</f>
        <v>13.33</v>
      </c>
      <c r="G13" s="176"/>
      <c r="H13" s="176"/>
      <c r="I13" s="176"/>
    </row>
    <row r="14" customFormat="false" ht="14.65" hidden="false" customHeight="true" outlineLevel="0" collapsed="false">
      <c r="A14" s="181" t="s">
        <v>135</v>
      </c>
      <c r="B14" s="182" t="n">
        <v>29.02</v>
      </c>
      <c r="C14" s="183" t="n">
        <v>1</v>
      </c>
      <c r="D14" s="180" t="n">
        <f aca="false">ROUND((B14*C14),2)</f>
        <v>29.02</v>
      </c>
      <c r="E14" s="180" t="n">
        <f aca="false">ROUND((D14/12),2)</f>
        <v>2.42</v>
      </c>
      <c r="G14" s="176"/>
      <c r="H14" s="176"/>
      <c r="I14" s="176"/>
    </row>
    <row r="15" customFormat="false" ht="14.65" hidden="false" customHeight="true" outlineLevel="0" collapsed="false">
      <c r="A15" s="177" t="s">
        <v>136</v>
      </c>
      <c r="B15" s="178" t="n">
        <v>206.86</v>
      </c>
      <c r="C15" s="179" t="n">
        <v>1</v>
      </c>
      <c r="D15" s="180" t="n">
        <f aca="false">ROUND((B15*C15),2)</f>
        <v>206.86</v>
      </c>
      <c r="E15" s="180" t="n">
        <f aca="false">ROUND((D15/12),2)</f>
        <v>17.24</v>
      </c>
      <c r="G15" s="176"/>
      <c r="H15" s="176"/>
      <c r="I15" s="176"/>
    </row>
    <row r="16" customFormat="false" ht="14.65" hidden="false" customHeight="true" outlineLevel="0" collapsed="false">
      <c r="A16" s="181" t="s">
        <v>137</v>
      </c>
      <c r="B16" s="182" t="n">
        <v>7.42</v>
      </c>
      <c r="C16" s="183" t="n">
        <v>1</v>
      </c>
      <c r="D16" s="180" t="n">
        <f aca="false">ROUND((B16*C16),2)</f>
        <v>7.42</v>
      </c>
      <c r="E16" s="180" t="n">
        <f aca="false">ROUND((D16/12),2)</f>
        <v>0.62</v>
      </c>
      <c r="G16" s="176"/>
      <c r="H16" s="176"/>
      <c r="I16" s="176"/>
    </row>
    <row r="17" customFormat="false" ht="14.65" hidden="false" customHeight="true" outlineLevel="0" collapsed="false">
      <c r="A17" s="184" t="s">
        <v>138</v>
      </c>
      <c r="B17" s="184"/>
      <c r="C17" s="184"/>
      <c r="D17" s="184"/>
      <c r="E17" s="185" t="n">
        <f aca="false">TRUNC(SUM(E9:E16),2)</f>
        <v>89.85</v>
      </c>
    </row>
    <row r="18" customFormat="false" ht="14.65" hidden="false" customHeight="true" outlineLevel="0" collapsed="false">
      <c r="A18" s="186"/>
      <c r="B18" s="186"/>
      <c r="C18" s="186"/>
      <c r="D18" s="186"/>
      <c r="E18" s="186"/>
    </row>
    <row r="19" customFormat="false" ht="14.65" hidden="false" customHeight="true" outlineLevel="0" collapsed="false">
      <c r="A19" s="173" t="s">
        <v>139</v>
      </c>
      <c r="B19" s="173"/>
      <c r="C19" s="173"/>
      <c r="D19" s="173"/>
      <c r="E19" s="173"/>
    </row>
    <row r="20" customFormat="false" ht="30.75" hidden="false" customHeight="true" outlineLevel="0" collapsed="false">
      <c r="A20" s="174" t="s">
        <v>125</v>
      </c>
      <c r="B20" s="175" t="s">
        <v>126</v>
      </c>
      <c r="C20" s="175" t="s">
        <v>140</v>
      </c>
      <c r="D20" s="175" t="s">
        <v>141</v>
      </c>
      <c r="E20" s="174" t="s">
        <v>142</v>
      </c>
    </row>
    <row r="21" customFormat="false" ht="14.65" hidden="false" customHeight="true" outlineLevel="0" collapsed="false">
      <c r="A21" s="177" t="s">
        <v>143</v>
      </c>
      <c r="B21" s="178" t="n">
        <v>42.39</v>
      </c>
      <c r="C21" s="179" t="n">
        <v>1</v>
      </c>
      <c r="D21" s="187" t="n">
        <v>0.2</v>
      </c>
      <c r="E21" s="180" t="n">
        <f aca="false">(B21*D21)/12</f>
        <v>0.7065</v>
      </c>
    </row>
    <row r="22" customFormat="false" ht="14.65" hidden="false" customHeight="true" outlineLevel="0" collapsed="false">
      <c r="A22" s="181" t="s">
        <v>144</v>
      </c>
      <c r="B22" s="182" t="n">
        <v>19.43</v>
      </c>
      <c r="C22" s="183" t="n">
        <v>1</v>
      </c>
      <c r="D22" s="187" t="n">
        <v>0.2</v>
      </c>
      <c r="E22" s="188" t="n">
        <f aca="false">(B22*D22)/12</f>
        <v>0.323833333333333</v>
      </c>
    </row>
    <row r="23" customFormat="false" ht="14.65" hidden="false" customHeight="true" outlineLevel="0" collapsed="false">
      <c r="A23" s="177" t="s">
        <v>145</v>
      </c>
      <c r="B23" s="178" t="n">
        <v>316.35</v>
      </c>
      <c r="C23" s="179" t="n">
        <v>1</v>
      </c>
      <c r="D23" s="187" t="n">
        <v>0.2</v>
      </c>
      <c r="E23" s="180" t="n">
        <f aca="false">(B23*D23)/12</f>
        <v>5.2725</v>
      </c>
    </row>
    <row r="24" customFormat="false" ht="14.65" hidden="false" customHeight="true" outlineLevel="0" collapsed="false">
      <c r="A24" s="181" t="s">
        <v>146</v>
      </c>
      <c r="B24" s="182" t="n">
        <v>3834.11</v>
      </c>
      <c r="C24" s="183" t="n">
        <v>1</v>
      </c>
      <c r="D24" s="187" t="n">
        <v>0.2</v>
      </c>
      <c r="E24" s="188" t="n">
        <f aca="false">(B24*D24)/12</f>
        <v>63.9018333333333</v>
      </c>
    </row>
    <row r="25" customFormat="false" ht="14.65" hidden="false" customHeight="true" outlineLevel="0" collapsed="false">
      <c r="A25" s="184"/>
      <c r="B25" s="184"/>
      <c r="C25" s="184"/>
      <c r="D25" s="184"/>
      <c r="E25" s="185" t="n">
        <f aca="false">SUM(E21:E24)</f>
        <v>70.2046666666667</v>
      </c>
    </row>
    <row r="26" customFormat="false" ht="14.65" hidden="false" customHeight="true" outlineLevel="0" collapsed="false">
      <c r="A26" s="0" t="s">
        <v>147</v>
      </c>
    </row>
    <row r="1048560" customFormat="false" ht="12.75" hidden="false" customHeight="true" outlineLevel="0" collapsed="false"/>
    <row r="1048561" customFormat="false" ht="12.75" hidden="false" customHeight="true" outlineLevel="0" collapsed="false"/>
    <row r="1048562" customFormat="false" ht="12.75" hidden="false" customHeight="true" outlineLevel="0" collapsed="false"/>
    <row r="1048563" customFormat="false" ht="12.75" hidden="false" customHeight="true" outlineLevel="0" collapsed="false"/>
    <row r="1048564" customFormat="false" ht="12.75" hidden="false" customHeight="true" outlineLevel="0" collapsed="false"/>
    <row r="1048565" customFormat="false" ht="12.75" hidden="false" customHeight="true" outlineLevel="0" collapsed="false"/>
  </sheetData>
  <mergeCells count="8">
    <mergeCell ref="A1:E1"/>
    <mergeCell ref="A2:E2"/>
    <mergeCell ref="A3:E3"/>
    <mergeCell ref="A5:E5"/>
    <mergeCell ref="A7:E7"/>
    <mergeCell ref="A17:D17"/>
    <mergeCell ref="A19:E19"/>
    <mergeCell ref="A25:D25"/>
  </mergeCells>
  <printOptions headings="false" gridLines="false" gridLinesSet="true" horizontalCentered="false" verticalCentered="false"/>
  <pageMargins left="0.7875" right="0.7875" top="1.33888888888889" bottom="1.33888888888889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Roman1,Regular"&amp;12&amp;A</oddHeader>
    <oddFooter>&amp;C&amp;"Times New Roman1,Regular"&amp;12Página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104850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0" activeCellId="0" sqref="A40"/>
    </sheetView>
  </sheetViews>
  <sheetFormatPr defaultRowHeight="14.65" zeroHeight="false" outlineLevelRow="0" outlineLevelCol="0"/>
  <cols>
    <col collapsed="false" customWidth="true" hidden="false" outlineLevel="0" max="1" min="1" style="49" width="66"/>
    <col collapsed="false" customWidth="true" hidden="false" outlineLevel="0" max="2" min="2" style="49" width="14.75"/>
    <col collapsed="false" customWidth="true" hidden="false" outlineLevel="0" max="7" min="3" style="49" width="13"/>
    <col collapsed="false" customWidth="true" hidden="false" outlineLevel="0" max="28" min="8" style="49" width="8.74"/>
    <col collapsed="false" customWidth="true" hidden="false" outlineLevel="0" max="60" min="29" style="50" width="8.74"/>
    <col collapsed="false" customWidth="true" hidden="false" outlineLevel="0" max="1020" min="61" style="0" width="8.74"/>
    <col collapsed="false" customWidth="true" hidden="false" outlineLevel="0" max="1021" min="1021" style="0" width="9"/>
    <col collapsed="false" customWidth="true" hidden="false" outlineLevel="0" max="1025" min="1022" style="0" width="8.41"/>
  </cols>
  <sheetData>
    <row r="1" customFormat="false" ht="19.35" hidden="false" customHeight="true" outlineLevel="0" collapsed="false">
      <c r="A1" s="3" t="s">
        <v>0</v>
      </c>
      <c r="B1" s="3"/>
      <c r="C1" s="3"/>
      <c r="D1" s="3"/>
      <c r="Z1" s="50"/>
      <c r="AA1" s="50"/>
      <c r="AB1" s="50"/>
    </row>
    <row r="2" customFormat="false" ht="14.65" hidden="false" customHeight="true" outlineLevel="0" collapsed="false">
      <c r="A2" s="4" t="s">
        <v>1</v>
      </c>
      <c r="B2" s="4"/>
      <c r="C2" s="4"/>
      <c r="D2" s="4"/>
      <c r="Z2" s="50"/>
      <c r="AA2" s="50"/>
      <c r="AB2" s="50"/>
    </row>
    <row r="3" customFormat="false" ht="14.65" hidden="false" customHeight="true" outlineLevel="0" collapsed="false">
      <c r="A3" s="189" t="str">
        <f aca="false">VigDiurno_44h!A3</f>
        <v>Serviço de vigilância desarmada e sem dedicação exclusiva de mão de obra através de rondas motorizadas</v>
      </c>
      <c r="B3" s="189"/>
      <c r="C3" s="189"/>
      <c r="D3" s="189"/>
      <c r="Z3" s="50"/>
      <c r="AA3" s="50"/>
      <c r="AB3" s="50"/>
    </row>
    <row r="4" customFormat="false" ht="14.65" hidden="false" customHeight="true" outlineLevel="0" collapsed="false">
      <c r="A4" s="190"/>
      <c r="B4" s="190"/>
      <c r="C4" s="190"/>
      <c r="D4" s="190"/>
      <c r="Z4" s="50"/>
      <c r="AA4" s="50"/>
      <c r="AB4" s="50"/>
    </row>
    <row r="5" customFormat="false" ht="17.1" hidden="false" customHeight="true" outlineLevel="0" collapsed="false">
      <c r="A5" s="191" t="s">
        <v>148</v>
      </c>
      <c r="B5" s="191"/>
      <c r="C5" s="191"/>
      <c r="D5" s="191"/>
      <c r="Z5" s="50"/>
      <c r="AA5" s="50"/>
      <c r="AB5" s="50"/>
    </row>
    <row r="6" customFormat="false" ht="14.65" hidden="false" customHeight="true" outlineLevel="0" collapsed="false">
      <c r="A6" s="192" t="s">
        <v>149</v>
      </c>
      <c r="B6" s="192"/>
      <c r="C6" s="193" t="s">
        <v>150</v>
      </c>
      <c r="D6" s="194" t="s">
        <v>151</v>
      </c>
      <c r="Z6" s="50"/>
      <c r="AA6" s="50"/>
      <c r="AB6" s="50"/>
    </row>
    <row r="7" customFormat="false" ht="29.1" hidden="false" customHeight="true" outlineLevel="0" collapsed="false">
      <c r="A7" s="192"/>
      <c r="B7" s="192"/>
      <c r="C7" s="193"/>
      <c r="D7" s="194"/>
      <c r="Z7" s="50"/>
      <c r="AA7" s="50"/>
      <c r="AB7" s="50"/>
    </row>
    <row r="8" customFormat="false" ht="15.75" hidden="false" customHeight="true" outlineLevel="0" collapsed="false">
      <c r="A8" s="195" t="s">
        <v>152</v>
      </c>
      <c r="B8" s="196" t="s">
        <v>30</v>
      </c>
      <c r="C8" s="196" t="s">
        <v>153</v>
      </c>
      <c r="D8" s="196" t="s">
        <v>153</v>
      </c>
      <c r="Z8" s="50"/>
      <c r="AA8" s="50"/>
      <c r="AB8" s="50"/>
    </row>
    <row r="9" customFormat="false" ht="14.65" hidden="false" customHeight="true" outlineLevel="0" collapsed="false">
      <c r="A9" s="197" t="s">
        <v>154</v>
      </c>
      <c r="B9" s="198" t="n">
        <v>0.2</v>
      </c>
      <c r="C9" s="199" t="n">
        <f aca="false">(18990+17960+15100)/3</f>
        <v>17350</v>
      </c>
      <c r="D9" s="199" t="n">
        <f aca="false">(C9*B9)/12</f>
        <v>289.166666666667</v>
      </c>
      <c r="Z9" s="50"/>
      <c r="AA9" s="50"/>
      <c r="AB9" s="50"/>
    </row>
    <row r="10" customFormat="false" ht="14.65" hidden="false" customHeight="true" outlineLevel="0" collapsed="false">
      <c r="A10" s="200" t="s">
        <v>155</v>
      </c>
      <c r="B10" s="201"/>
      <c r="C10" s="202" t="n">
        <v>90.94</v>
      </c>
      <c r="D10" s="202" t="n">
        <f aca="false">C10/12</f>
        <v>7.57833333333333</v>
      </c>
      <c r="Z10" s="50"/>
      <c r="AA10" s="50"/>
      <c r="AB10" s="50"/>
    </row>
    <row r="11" customFormat="false" ht="14.65" hidden="false" customHeight="true" outlineLevel="0" collapsed="false">
      <c r="A11" s="200" t="s">
        <v>156</v>
      </c>
      <c r="B11" s="201"/>
      <c r="C11" s="202" t="n">
        <v>0</v>
      </c>
      <c r="D11" s="202" t="n">
        <f aca="false">C11*12</f>
        <v>0</v>
      </c>
      <c r="Z11" s="50"/>
      <c r="AA11" s="50"/>
      <c r="AB11" s="50"/>
    </row>
    <row r="12" customFormat="false" ht="14.65" hidden="false" customHeight="true" outlineLevel="0" collapsed="false">
      <c r="A12" s="200" t="s">
        <v>157</v>
      </c>
      <c r="B12" s="203" t="n">
        <v>0.035</v>
      </c>
      <c r="C12" s="202" t="n">
        <f aca="false">C9*B12</f>
        <v>607.25</v>
      </c>
      <c r="D12" s="202" t="n">
        <f aca="false">C12/12</f>
        <v>50.6041666666667</v>
      </c>
      <c r="Z12" s="50"/>
      <c r="AA12" s="50"/>
      <c r="AB12" s="50"/>
    </row>
    <row r="13" customFormat="false" ht="12.75" hidden="false" customHeight="true" outlineLevel="0" collapsed="false">
      <c r="A13" s="200" t="s">
        <v>158</v>
      </c>
      <c r="B13" s="203"/>
      <c r="C13" s="202" t="n">
        <v>1585.11</v>
      </c>
      <c r="D13" s="202" t="n">
        <f aca="false">C13/12</f>
        <v>132.0925</v>
      </c>
      <c r="Z13" s="50"/>
      <c r="AA13" s="50"/>
      <c r="AB13" s="50"/>
    </row>
    <row r="14" customFormat="false" ht="14.65" hidden="false" customHeight="true" outlineLevel="0" collapsed="false">
      <c r="A14" s="204" t="s">
        <v>159</v>
      </c>
      <c r="B14" s="205"/>
      <c r="C14" s="206"/>
      <c r="D14" s="206"/>
      <c r="Z14" s="50"/>
      <c r="AA14" s="50"/>
      <c r="AB14" s="50"/>
    </row>
    <row r="15" customFormat="false" ht="15.75" hidden="false" customHeight="true" outlineLevel="0" collapsed="false">
      <c r="A15" s="207" t="s">
        <v>160</v>
      </c>
      <c r="B15" s="208"/>
      <c r="C15" s="209"/>
      <c r="D15" s="209" t="n">
        <f aca="false">SUM(D9:D13)</f>
        <v>479.441666666667</v>
      </c>
      <c r="E15" s="168"/>
      <c r="Z15" s="50"/>
      <c r="AA15" s="50"/>
      <c r="AB15" s="50"/>
    </row>
    <row r="16" customFormat="false" ht="14.65" hidden="false" customHeight="true" outlineLevel="0" collapsed="false">
      <c r="D16" s="210"/>
      <c r="Z16" s="50"/>
      <c r="AA16" s="50"/>
      <c r="AB16" s="50"/>
    </row>
    <row r="17" customFormat="false" ht="14.65" hidden="false" customHeight="true" outlineLevel="0" collapsed="false">
      <c r="A17" s="191" t="s">
        <v>161</v>
      </c>
      <c r="B17" s="191"/>
      <c r="C17" s="191"/>
      <c r="AB17" s="50"/>
    </row>
    <row r="18" customFormat="false" ht="14.65" hidden="false" customHeight="true" outlineLevel="0" collapsed="false">
      <c r="A18" s="192" t="s">
        <v>162</v>
      </c>
      <c r="B18" s="192"/>
      <c r="C18" s="194" t="s">
        <v>151</v>
      </c>
      <c r="AB18" s="50"/>
    </row>
    <row r="19" customFormat="false" ht="14.65" hidden="false" customHeight="true" outlineLevel="0" collapsed="false">
      <c r="A19" s="192"/>
      <c r="B19" s="192"/>
      <c r="C19" s="194"/>
      <c r="AB19" s="50"/>
    </row>
    <row r="20" customFormat="false" ht="14.65" hidden="false" customHeight="true" outlineLevel="0" collapsed="false">
      <c r="A20" s="195" t="s">
        <v>163</v>
      </c>
      <c r="B20" s="196" t="s">
        <v>30</v>
      </c>
      <c r="C20" s="196" t="s">
        <v>153</v>
      </c>
      <c r="AB20" s="50"/>
    </row>
    <row r="21" customFormat="false" ht="14.65" hidden="false" customHeight="true" outlineLevel="0" collapsed="false">
      <c r="A21" s="197" t="s">
        <v>164</v>
      </c>
      <c r="B21" s="198" t="n">
        <v>0.03</v>
      </c>
      <c r="C21" s="199" t="n">
        <f aca="false">(C9*B21)/5</f>
        <v>104.1</v>
      </c>
      <c r="AB21" s="50"/>
    </row>
    <row r="22" customFormat="false" ht="14.65" hidden="false" customHeight="true" outlineLevel="0" collapsed="false">
      <c r="A22" s="200" t="s">
        <v>165</v>
      </c>
      <c r="B22" s="211" t="n">
        <v>5.36</v>
      </c>
      <c r="C22" s="212" t="n">
        <f aca="false">B22*1000/38</f>
        <v>141.052631578947</v>
      </c>
      <c r="D22" s="168"/>
      <c r="AB22" s="50"/>
    </row>
    <row r="23" customFormat="false" ht="14.65" hidden="false" customHeight="true" outlineLevel="0" collapsed="false">
      <c r="A23" s="204" t="s">
        <v>166</v>
      </c>
      <c r="B23" s="205"/>
      <c r="C23" s="206"/>
      <c r="AB23" s="50"/>
    </row>
    <row r="24" customFormat="false" ht="14.65" hidden="false" customHeight="true" outlineLevel="0" collapsed="false">
      <c r="A24" s="213" t="s">
        <v>167</v>
      </c>
      <c r="B24" s="208"/>
      <c r="C24" s="209" t="n">
        <f aca="false">SUM(C21:C23)</f>
        <v>245.152631578947</v>
      </c>
      <c r="AB24" s="50"/>
    </row>
    <row r="25" customFormat="false" ht="14.65" hidden="false" customHeight="true" outlineLevel="0" collapsed="false">
      <c r="A25" s="214"/>
      <c r="B25" s="215"/>
      <c r="C25" s="215"/>
      <c r="AB25" s="50"/>
    </row>
    <row r="26" customFormat="false" ht="14.65" hidden="false" customHeight="true" outlineLevel="0" collapsed="false">
      <c r="A26" s="191" t="s">
        <v>168</v>
      </c>
      <c r="B26" s="191"/>
      <c r="C26" s="191"/>
      <c r="AB26" s="50"/>
    </row>
    <row r="27" customFormat="false" ht="14.65" hidden="false" customHeight="true" outlineLevel="0" collapsed="false">
      <c r="A27" s="216" t="s">
        <v>169</v>
      </c>
      <c r="B27" s="217" t="s">
        <v>42</v>
      </c>
      <c r="C27" s="196" t="s">
        <v>153</v>
      </c>
      <c r="AB27" s="50"/>
    </row>
    <row r="28" customFormat="false" ht="14.65" hidden="false" customHeight="true" outlineLevel="0" collapsed="false">
      <c r="A28" s="218" t="s">
        <v>101</v>
      </c>
      <c r="B28" s="198" t="n">
        <v>0.06</v>
      </c>
      <c r="C28" s="219" t="n">
        <f aca="false">C24*B28</f>
        <v>14.7091578947368</v>
      </c>
      <c r="AB28" s="50"/>
    </row>
    <row r="29" customFormat="false" ht="14.65" hidden="false" customHeight="true" outlineLevel="0" collapsed="false">
      <c r="A29" s="220" t="s">
        <v>170</v>
      </c>
      <c r="B29" s="203" t="n">
        <v>0.0679</v>
      </c>
      <c r="C29" s="212" t="n">
        <f aca="false">(C24+C28)*B29</f>
        <v>17.6446155052632</v>
      </c>
      <c r="AB29" s="50"/>
    </row>
    <row r="30" customFormat="false" ht="14.65" hidden="false" customHeight="true" outlineLevel="0" collapsed="false">
      <c r="A30" s="221" t="s">
        <v>171</v>
      </c>
      <c r="B30" s="222" t="n">
        <f aca="false">B31+B32</f>
        <v>0.1175</v>
      </c>
      <c r="C30" s="223" t="n">
        <f aca="false">(($C$24+$C$28+$C$29)/(1-($B30)))*$B30</f>
        <v>36.9484448555539</v>
      </c>
      <c r="AB30" s="50"/>
    </row>
    <row r="31" customFormat="false" ht="14.65" hidden="false" customHeight="true" outlineLevel="0" collapsed="false">
      <c r="A31" s="220" t="s">
        <v>172</v>
      </c>
      <c r="B31" s="203" t="n">
        <f aca="false">0.0165+0.076</f>
        <v>0.0925</v>
      </c>
      <c r="C31" s="223" t="n">
        <f aca="false">(($C$24+$C$28+$C$29)/(1-($B31)))*$B31</f>
        <v>28.285776816036</v>
      </c>
      <c r="AB31" s="50"/>
    </row>
    <row r="32" customFormat="false" ht="14.65" hidden="false" customHeight="true" outlineLevel="0" collapsed="false">
      <c r="A32" s="220" t="s">
        <v>173</v>
      </c>
      <c r="B32" s="224" t="n">
        <v>0.025</v>
      </c>
      <c r="C32" s="223" t="n">
        <f aca="false">(($C$24+$C$28+$C$29)/(1-($B32)))*$B32</f>
        <v>7.11554884561404</v>
      </c>
      <c r="AB32" s="50"/>
    </row>
    <row r="33" customFormat="false" ht="14.65" hidden="false" customHeight="true" outlineLevel="0" collapsed="false">
      <c r="A33" s="225" t="s">
        <v>174</v>
      </c>
      <c r="B33" s="226"/>
      <c r="C33" s="227" t="n">
        <f aca="false">SUM(C28:C32)</f>
        <v>104.703543917204</v>
      </c>
      <c r="AB33" s="50"/>
    </row>
    <row r="34" customFormat="false" ht="14.65" hidden="false" customHeight="true" outlineLevel="0" collapsed="false">
      <c r="A34" s="228"/>
      <c r="B34" s="229"/>
      <c r="C34" s="230"/>
      <c r="AB34" s="50"/>
    </row>
    <row r="35" customFormat="false" ht="14.65" hidden="false" customHeight="true" outlineLevel="0" collapsed="false">
      <c r="A35" s="158" t="s">
        <v>175</v>
      </c>
      <c r="B35" s="158" t="s">
        <v>176</v>
      </c>
      <c r="C35" s="158"/>
      <c r="AB35" s="50"/>
    </row>
    <row r="36" customFormat="false" ht="14.65" hidden="false" customHeight="true" outlineLevel="0" collapsed="false">
      <c r="A36" s="231" t="s">
        <v>177</v>
      </c>
      <c r="B36" s="231"/>
      <c r="C36" s="231" t="s">
        <v>153</v>
      </c>
      <c r="AB36" s="50"/>
    </row>
    <row r="37" customFormat="false" ht="14.65" hidden="false" customHeight="true" outlineLevel="0" collapsed="false">
      <c r="A37" s="232" t="s">
        <v>178</v>
      </c>
      <c r="B37" s="232" t="n">
        <v>1000</v>
      </c>
      <c r="C37" s="233" t="n">
        <f aca="false">C24+C33</f>
        <v>349.856175496151</v>
      </c>
      <c r="AB37" s="50"/>
    </row>
    <row r="38" customFormat="false" ht="14.65" hidden="false" customHeight="true" outlineLevel="0" collapsed="false">
      <c r="A38" s="232" t="s">
        <v>179</v>
      </c>
      <c r="B38" s="232" t="n">
        <v>1</v>
      </c>
      <c r="C38" s="234" t="n">
        <f aca="false">TRUNC((C37/1000),4)</f>
        <v>0.3498</v>
      </c>
      <c r="AB38" s="50"/>
    </row>
    <row r="39" customFormat="false" ht="14.65" hidden="false" customHeight="true" outlineLevel="0" collapsed="false">
      <c r="A39" s="232" t="s">
        <v>180</v>
      </c>
      <c r="B39" s="232" t="n">
        <v>1440</v>
      </c>
      <c r="C39" s="234" t="n">
        <f aca="false">C38*B39</f>
        <v>503.712</v>
      </c>
      <c r="AB39" s="50"/>
    </row>
    <row r="40" customFormat="false" ht="66" hidden="false" customHeight="true" outlineLevel="0" collapsed="false">
      <c r="A40" s="169" t="s">
        <v>181</v>
      </c>
      <c r="B40" s="169"/>
      <c r="C40" s="169"/>
    </row>
    <row r="1048501" customFormat="false" ht="12.75" hidden="false" customHeight="true" outlineLevel="0" collapsed="false"/>
    <row r="1048502" customFormat="false" ht="12.75" hidden="false" customHeight="true" outlineLevel="0" collapsed="false"/>
    <row r="1048503" customFormat="false" ht="12.75" hidden="false" customHeight="true" outlineLevel="0" collapsed="false"/>
    <row r="1048504" customFormat="false" ht="12.75" hidden="false" customHeight="true" outlineLevel="0" collapsed="false"/>
    <row r="1048505" customFormat="false" ht="12.75" hidden="false" customHeight="true" outlineLevel="0" collapsed="false"/>
    <row r="1048506" customFormat="false" ht="12.75" hidden="false" customHeight="true" outlineLevel="0" collapsed="false"/>
    <row r="1048507" customFormat="false" ht="12.75" hidden="false" customHeight="true" outlineLevel="0" collapsed="false"/>
    <row r="1048508" customFormat="false" ht="12.75" hidden="false" customHeight="true" outlineLevel="0" collapsed="false"/>
    <row r="1048509" customFormat="false" ht="12.75" hidden="false" customHeight="true" outlineLevel="0" collapsed="false"/>
    <row r="1048510" customFormat="false" ht="12.75" hidden="false" customHeight="true" outlineLevel="0" collapsed="false"/>
    <row r="1048511" customFormat="false" ht="12.75" hidden="false" customHeight="true" outlineLevel="0" collapsed="false"/>
    <row r="1048512" customFormat="false" ht="12.75" hidden="false" customHeight="true" outlineLevel="0" collapsed="false"/>
    <row r="1048513" customFormat="false" ht="12.75" hidden="false" customHeight="true" outlineLevel="0" collapsed="false"/>
    <row r="1048514" customFormat="false" ht="12.75" hidden="false" customHeight="true" outlineLevel="0" collapsed="false"/>
    <row r="1048515" customFormat="false" ht="12.75" hidden="false" customHeight="true" outlineLevel="0" collapsed="false"/>
    <row r="1048516" customFormat="false" ht="12.75" hidden="false" customHeight="true" outlineLevel="0" collapsed="false"/>
    <row r="1048517" customFormat="false" ht="12.75" hidden="false" customHeight="true" outlineLevel="0" collapsed="false"/>
    <row r="1048518" customFormat="false" ht="12.75" hidden="false" customHeight="true" outlineLevel="0" collapsed="false"/>
    <row r="1048519" customFormat="false" ht="12.75" hidden="false" customHeight="true" outlineLevel="0" collapsed="false"/>
    <row r="1048520" customFormat="false" ht="12.75" hidden="false" customHeight="true" outlineLevel="0" collapsed="false"/>
    <row r="1048521" customFormat="false" ht="12.75" hidden="false" customHeight="true" outlineLevel="0" collapsed="false"/>
    <row r="1048522" customFormat="false" ht="12.75" hidden="false" customHeight="true" outlineLevel="0" collapsed="false"/>
    <row r="1048523" customFormat="false" ht="12.75" hidden="false" customHeight="true" outlineLevel="0" collapsed="false"/>
    <row r="1048524" customFormat="false" ht="12.75" hidden="false" customHeight="true" outlineLevel="0" collapsed="false"/>
    <row r="1048525" customFormat="false" ht="12.75" hidden="false" customHeight="true" outlineLevel="0" collapsed="false"/>
    <row r="1048526" customFormat="false" ht="12.75" hidden="false" customHeight="true" outlineLevel="0" collapsed="false"/>
    <row r="1048527" customFormat="false" ht="12.75" hidden="false" customHeight="true" outlineLevel="0" collapsed="false"/>
    <row r="1048528" customFormat="false" ht="12.75" hidden="false" customHeight="true" outlineLevel="0" collapsed="false"/>
    <row r="1048529" customFormat="false" ht="12.75" hidden="false" customHeight="true" outlineLevel="0" collapsed="false"/>
    <row r="1048530" customFormat="false" ht="12.75" hidden="false" customHeight="true" outlineLevel="0" collapsed="false"/>
    <row r="1048531" customFormat="false" ht="12.75" hidden="false" customHeight="true" outlineLevel="0" collapsed="false"/>
    <row r="1048532" customFormat="false" ht="12.75" hidden="false" customHeight="true" outlineLevel="0" collapsed="false"/>
    <row r="1048533" customFormat="false" ht="12.75" hidden="false" customHeight="true" outlineLevel="0" collapsed="false"/>
    <row r="1048534" customFormat="false" ht="12.75" hidden="false" customHeight="true" outlineLevel="0" collapsed="false"/>
    <row r="1048535" customFormat="false" ht="12.75" hidden="false" customHeight="true" outlineLevel="0" collapsed="false"/>
    <row r="1048536" customFormat="false" ht="12.75" hidden="false" customHeight="true" outlineLevel="0" collapsed="false"/>
    <row r="1048537" customFormat="false" ht="12.75" hidden="false" customHeight="true" outlineLevel="0" collapsed="false"/>
    <row r="1048538" customFormat="false" ht="12.75" hidden="false" customHeight="true" outlineLevel="0" collapsed="false"/>
    <row r="1048539" customFormat="false" ht="12.75" hidden="false" customHeight="true" outlineLevel="0" collapsed="false"/>
    <row r="1048540" customFormat="false" ht="12.75" hidden="false" customHeight="true" outlineLevel="0" collapsed="false"/>
    <row r="1048541" customFormat="false" ht="12.75" hidden="false" customHeight="true" outlineLevel="0" collapsed="false"/>
    <row r="1048542" customFormat="false" ht="12.75" hidden="false" customHeight="true" outlineLevel="0" collapsed="false"/>
    <row r="1048543" customFormat="false" ht="12.75" hidden="false" customHeight="true" outlineLevel="0" collapsed="false"/>
    <row r="1048544" customFormat="false" ht="12.75" hidden="false" customHeight="true" outlineLevel="0" collapsed="false"/>
    <row r="1048545" customFormat="false" ht="12.75" hidden="false" customHeight="true" outlineLevel="0" collapsed="false"/>
    <row r="1048546" customFormat="false" ht="12.75" hidden="false" customHeight="true" outlineLevel="0" collapsed="false"/>
    <row r="1048547" customFormat="false" ht="12.75" hidden="false" customHeight="true" outlineLevel="0" collapsed="false"/>
    <row r="1048548" customFormat="false" ht="12.75" hidden="false" customHeight="true" outlineLevel="0" collapsed="false"/>
    <row r="1048549" customFormat="false" ht="12.75" hidden="false" customHeight="true" outlineLevel="0" collapsed="false"/>
    <row r="1048550" customFormat="false" ht="12.75" hidden="false" customHeight="true" outlineLevel="0" collapsed="false"/>
    <row r="1048551" customFormat="false" ht="12.75" hidden="false" customHeight="true" outlineLevel="0" collapsed="false"/>
    <row r="1048552" customFormat="false" ht="12.75" hidden="false" customHeight="true" outlineLevel="0" collapsed="false"/>
    <row r="1048553" customFormat="false" ht="12.75" hidden="false" customHeight="true" outlineLevel="0" collapsed="false"/>
    <row r="1048554" customFormat="false" ht="12.75" hidden="false" customHeight="true" outlineLevel="0" collapsed="false"/>
    <row r="1048555" customFormat="false" ht="12.75" hidden="false" customHeight="true" outlineLevel="0" collapsed="false"/>
    <row r="1048556" customFormat="false" ht="12.75" hidden="false" customHeight="true" outlineLevel="0" collapsed="false"/>
    <row r="1048557" customFormat="false" ht="12.75" hidden="false" customHeight="true" outlineLevel="0" collapsed="false"/>
    <row r="1048558" customFormat="false" ht="12.75" hidden="false" customHeight="true" outlineLevel="0" collapsed="false"/>
    <row r="1048559" customFormat="false" ht="12.75" hidden="false" customHeight="true" outlineLevel="0" collapsed="false"/>
    <row r="1048560" customFormat="false" ht="12.75" hidden="false" customHeight="true" outlineLevel="0" collapsed="false"/>
    <row r="1048561" customFormat="false" ht="12.75" hidden="false" customHeight="true" outlineLevel="0" collapsed="false"/>
    <row r="1048562" customFormat="false" ht="12.75" hidden="false" customHeight="true" outlineLevel="0" collapsed="false"/>
    <row r="1048563" customFormat="false" ht="12.75" hidden="false" customHeight="true" outlineLevel="0" collapsed="false"/>
  </sheetData>
  <mergeCells count="13">
    <mergeCell ref="A1:D1"/>
    <mergeCell ref="A2:D2"/>
    <mergeCell ref="A3:D3"/>
    <mergeCell ref="A4:D4"/>
    <mergeCell ref="A5:D5"/>
    <mergeCell ref="A6:B7"/>
    <mergeCell ref="C6:C7"/>
    <mergeCell ref="D6:D7"/>
    <mergeCell ref="A17:C17"/>
    <mergeCell ref="A18:B19"/>
    <mergeCell ref="C18:C19"/>
    <mergeCell ref="A36:B36"/>
    <mergeCell ref="A40:C40"/>
  </mergeCells>
  <printOptions headings="false" gridLines="false" gridLinesSet="true" horizontalCentered="false" verticalCentered="false"/>
  <pageMargins left="0.7875" right="0.7875" top="1.34861111111111" bottom="1.34861111111111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Roman1,Regular"&amp;12&amp;A</oddHeader>
    <oddFooter>&amp;C&amp;"Times New Roman1,Regular"&amp;12Página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2022-10-27T19:53:10Z</dcterms:created>
  <dc:creator>inss</dc:creator>
  <dc:description/>
  <dc:language>pt-BR</dc:language>
  <cp:lastModifiedBy/>
  <cp:lastPrinted>2023-02-09T11:22:15Z</cp:lastPrinted>
  <dcterms:modified xsi:type="dcterms:W3CDTF">2023-02-13T15:38:35Z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